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IO DI PREVISIONE\Bilancio di Previsione 2021_Sonia\Mod CE Previsionale 2020_x invio\Delibera e allegati\"/>
    </mc:Choice>
  </mc:AlternateContent>
  <bookViews>
    <workbookView xWindow="0" yWindow="0" windowWidth="28800" windowHeight="12330"/>
  </bookViews>
  <sheets>
    <sheet name="Rendiconto Finanziario" sheetId="1" r:id="rId1"/>
    <sheet name="CE 2021" sheetId="27" state="hidden" r:id="rId2"/>
    <sheet name="CE CONSUNTIVO 2019-21" sheetId="23" state="hidden" r:id="rId3"/>
    <sheet name="ModelloSP" sheetId="26" state="hidden" r:id="rId4"/>
    <sheet name=" SP 2019_2018_ASL BT" sheetId="22" state="hidden" r:id="rId5"/>
    <sheet name="Foglio1" sheetId="24" state="hidden" r:id="rId6"/>
    <sheet name="Allineamento cespiti" sheetId="25" state="hidden" r:id="rId7"/>
    <sheet name="CE 2018" sheetId="19" state="hidden" r:id="rId8"/>
    <sheet name="SP_2018" sheetId="18" state="hidden" r:id="rId9"/>
    <sheet name="Bive 2018" sheetId="21" state="hidden" r:id="rId10"/>
    <sheet name="Mov.fondi" sheetId="20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____nome">[1]BILCONS!#REF!</definedName>
    <definedName name="_Dist_Values">#REF!</definedName>
    <definedName name="_xlnm._FilterDatabase" localSheetId="4" hidden="1">' SP 2019_2018_ASL BT'!$A$9:$N$326</definedName>
    <definedName name="_xlnm._FilterDatabase" localSheetId="9" hidden="1">'Bive 2018'!$A$1:$L$672</definedName>
    <definedName name="_xlnm._FilterDatabase" localSheetId="7" hidden="1">'CE 2018'!$A$9:$H$494</definedName>
    <definedName name="_xlnm._FilterDatabase" localSheetId="1" hidden="1">'CE 2021'!$A$8:$P$11</definedName>
    <definedName name="_xlnm._FilterDatabase" localSheetId="2" hidden="1">'CE CONSUNTIVO 2019-21'!$A$12:$K$583</definedName>
    <definedName name="_xlnm._FilterDatabase" localSheetId="5" hidden="1">Foglio1!$A$4:$AF$706</definedName>
    <definedName name="_xlnm._FilterDatabase" localSheetId="3" hidden="1">ModelloSP!$A$2:$G$314</definedName>
    <definedName name="_xlnm._FilterDatabase" localSheetId="0" hidden="1">'Rendiconto Finanziario'!$G$2:$K$116</definedName>
    <definedName name="_xlnm._FilterDatabase" localSheetId="8" hidden="1">SP_2018!$A$6:$J$285</definedName>
    <definedName name="a" localSheetId="4" hidden="1">{#N/A,#N/A,FALSE,"B1";#N/A,#N/A,FALSE,"B2";#N/A,#N/A,FALSE,"B3";#N/A,#N/A,FALSE,"A4";#N/A,#N/A,FALSE,"A3";#N/A,#N/A,FALSE,"A2";#N/A,#N/A,FALSE,"A1";#N/A,#N/A,FALSE,"Indice"}</definedName>
    <definedName name="a" localSheetId="6" hidden="1">{#N/A,#N/A,FALSE,"B1";#N/A,#N/A,FALSE,"B2";#N/A,#N/A,FALSE,"B3";#N/A,#N/A,FALSE,"A4";#N/A,#N/A,FALSE,"A3";#N/A,#N/A,FALSE,"A2";#N/A,#N/A,FALSE,"A1";#N/A,#N/A,FALSE,"Indice"}</definedName>
    <definedName name="a" localSheetId="7" hidden="1">{#N/A,#N/A,FALSE,"B1";#N/A,#N/A,FALSE,"B2";#N/A,#N/A,FALSE,"B3";#N/A,#N/A,FALSE,"A4";#N/A,#N/A,FALSE,"A3";#N/A,#N/A,FALSE,"A2";#N/A,#N/A,FALSE,"A1";#N/A,#N/A,FALSE,"Indice"}</definedName>
    <definedName name="a" localSheetId="1" hidden="1">{#N/A,#N/A,FALSE,"B1";#N/A,#N/A,FALSE,"B2";#N/A,#N/A,FALSE,"B3";#N/A,#N/A,FALSE,"A4";#N/A,#N/A,FALSE,"A3";#N/A,#N/A,FALSE,"A2";#N/A,#N/A,FALSE,"A1";#N/A,#N/A,FALSE,"Indice"}</definedName>
    <definedName name="a" localSheetId="2" hidden="1">{#N/A,#N/A,FALSE,"B1";#N/A,#N/A,FALSE,"B2";#N/A,#N/A,FALSE,"B3";#N/A,#N/A,FALSE,"A4";#N/A,#N/A,FALSE,"A3";#N/A,#N/A,FALSE,"A2";#N/A,#N/A,FALSE,"A1";#N/A,#N/A,FALSE,"Indice"}</definedName>
    <definedName name="a" localSheetId="3" hidden="1">{#N/A,#N/A,FALSE,"B1";#N/A,#N/A,FALSE,"B2";#N/A,#N/A,FALSE,"B3";#N/A,#N/A,FALSE,"A4";#N/A,#N/A,FALSE,"A3";#N/A,#N/A,FALSE,"A2";#N/A,#N/A,FALSE,"A1";#N/A,#N/A,FALSE,"Indice"}</definedName>
    <definedName name="a" localSheetId="8" hidden="1">{#N/A,#N/A,FALSE,"B1";#N/A,#N/A,FALSE,"B2";#N/A,#N/A,FALSE,"B3";#N/A,#N/A,FALSE,"A4";#N/A,#N/A,FALSE,"A3";#N/A,#N/A,FALSE,"A2";#N/A,#N/A,FALSE,"A1";#N/A,#N/A,FALSE,"Indice"}</definedName>
    <definedName name="a">[1]BILCONS!#REF!</definedName>
    <definedName name="a_1" localSheetId="6" hidden="1">{#N/A,#N/A,FALSE,"B1";#N/A,#N/A,FALSE,"B2";#N/A,#N/A,FALSE,"B3";#N/A,#N/A,FALSE,"A4";#N/A,#N/A,FALSE,"A3";#N/A,#N/A,FALSE,"A2";#N/A,#N/A,FALSE,"A1";#N/A,#N/A,FALSE,"Indice"}</definedName>
    <definedName name="a_1" localSheetId="7" hidden="1">{#N/A,#N/A,FALSE,"B1";#N/A,#N/A,FALSE,"B2";#N/A,#N/A,FALSE,"B3";#N/A,#N/A,FALSE,"A4";#N/A,#N/A,FALSE,"A3";#N/A,#N/A,FALSE,"A2";#N/A,#N/A,FALSE,"A1";#N/A,#N/A,FALSE,"Indice"}</definedName>
    <definedName name="a_1" localSheetId="1" hidden="1">{#N/A,#N/A,FALSE,"B1";#N/A,#N/A,FALSE,"B2";#N/A,#N/A,FALSE,"B3";#N/A,#N/A,FALSE,"A4";#N/A,#N/A,FALSE,"A3";#N/A,#N/A,FALSE,"A2";#N/A,#N/A,FALSE,"A1";#N/A,#N/A,FALSE,"Indice"}</definedName>
    <definedName name="a_1" localSheetId="2" hidden="1">{#N/A,#N/A,FALSE,"B1";#N/A,#N/A,FALSE,"B2";#N/A,#N/A,FALSE,"B3";#N/A,#N/A,FALSE,"A4";#N/A,#N/A,FALSE,"A3";#N/A,#N/A,FALSE,"A2";#N/A,#N/A,FALSE,"A1";#N/A,#N/A,FALSE,"Indice"}</definedName>
    <definedName name="a_1" localSheetId="8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6" hidden="1">{#N/A,#N/A,FALSE,"B1";#N/A,#N/A,FALSE,"B2";#N/A,#N/A,FALSE,"B3";#N/A,#N/A,FALSE,"A4";#N/A,#N/A,FALSE,"A3";#N/A,#N/A,FALSE,"A2";#N/A,#N/A,FALSE,"A1";#N/A,#N/A,FALSE,"Indice"}</definedName>
    <definedName name="a_2" localSheetId="7" hidden="1">{#N/A,#N/A,FALSE,"B1";#N/A,#N/A,FALSE,"B2";#N/A,#N/A,FALSE,"B3";#N/A,#N/A,FALSE,"A4";#N/A,#N/A,FALSE,"A3";#N/A,#N/A,FALSE,"A2";#N/A,#N/A,FALSE,"A1";#N/A,#N/A,FALSE,"Indice"}</definedName>
    <definedName name="a_2" localSheetId="1" hidden="1">{#N/A,#N/A,FALSE,"B1";#N/A,#N/A,FALSE,"B2";#N/A,#N/A,FALSE,"B3";#N/A,#N/A,FALSE,"A4";#N/A,#N/A,FALSE,"A3";#N/A,#N/A,FALSE,"A2";#N/A,#N/A,FALSE,"A1";#N/A,#N/A,FALSE,"Indice"}</definedName>
    <definedName name="a_2" localSheetId="2" hidden="1">{#N/A,#N/A,FALSE,"B1";#N/A,#N/A,FALSE,"B2";#N/A,#N/A,FALSE,"B3";#N/A,#N/A,FALSE,"A4";#N/A,#N/A,FALSE,"A3";#N/A,#N/A,FALSE,"A2";#N/A,#N/A,FALSE,"A1";#N/A,#N/A,FALSE,"Indice"}</definedName>
    <definedName name="a_2" localSheetId="8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6" hidden="1">{#N/A,#N/A,FALSE,"B1";#N/A,#N/A,FALSE,"B2";#N/A,#N/A,FALSE,"B3";#N/A,#N/A,FALSE,"A4";#N/A,#N/A,FALSE,"A3";#N/A,#N/A,FALSE,"A2";#N/A,#N/A,FALSE,"A1";#N/A,#N/A,FALSE,"Indice"}</definedName>
    <definedName name="a_3" localSheetId="7" hidden="1">{#N/A,#N/A,FALSE,"B1";#N/A,#N/A,FALSE,"B2";#N/A,#N/A,FALSE,"B3";#N/A,#N/A,FALSE,"A4";#N/A,#N/A,FALSE,"A3";#N/A,#N/A,FALSE,"A2";#N/A,#N/A,FALSE,"A1";#N/A,#N/A,FALSE,"Indice"}</definedName>
    <definedName name="a_3" localSheetId="1" hidden="1">{#N/A,#N/A,FALSE,"B1";#N/A,#N/A,FALSE,"B2";#N/A,#N/A,FALSE,"B3";#N/A,#N/A,FALSE,"A4";#N/A,#N/A,FALSE,"A3";#N/A,#N/A,FALSE,"A2";#N/A,#N/A,FALSE,"A1";#N/A,#N/A,FALSE,"Indice"}</definedName>
    <definedName name="a_3" localSheetId="2" hidden="1">{#N/A,#N/A,FALSE,"B1";#N/A,#N/A,FALSE,"B2";#N/A,#N/A,FALSE,"B3";#N/A,#N/A,FALSE,"A4";#N/A,#N/A,FALSE,"A3";#N/A,#N/A,FALSE,"A2";#N/A,#N/A,FALSE,"A1";#N/A,#N/A,FALSE,"Indice"}</definedName>
    <definedName name="a_3" localSheetId="8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6" hidden="1">{#N/A,#N/A,FALSE,"B1";#N/A,#N/A,FALSE,"B2";#N/A,#N/A,FALSE,"B3";#N/A,#N/A,FALSE,"A4";#N/A,#N/A,FALSE,"A3";#N/A,#N/A,FALSE,"A2";#N/A,#N/A,FALSE,"A1";#N/A,#N/A,FALSE,"Indice"}</definedName>
    <definedName name="a_4" localSheetId="7" hidden="1">{#N/A,#N/A,FALSE,"B1";#N/A,#N/A,FALSE,"B2";#N/A,#N/A,FALSE,"B3";#N/A,#N/A,FALSE,"A4";#N/A,#N/A,FALSE,"A3";#N/A,#N/A,FALSE,"A2";#N/A,#N/A,FALSE,"A1";#N/A,#N/A,FALSE,"Indice"}</definedName>
    <definedName name="a_4" localSheetId="1" hidden="1">{#N/A,#N/A,FALSE,"B1";#N/A,#N/A,FALSE,"B2";#N/A,#N/A,FALSE,"B3";#N/A,#N/A,FALSE,"A4";#N/A,#N/A,FALSE,"A3";#N/A,#N/A,FALSE,"A2";#N/A,#N/A,FALSE,"A1";#N/A,#N/A,FALSE,"Indice"}</definedName>
    <definedName name="a_4" localSheetId="2" hidden="1">{#N/A,#N/A,FALSE,"B1";#N/A,#N/A,FALSE,"B2";#N/A,#N/A,FALSE,"B3";#N/A,#N/A,FALSE,"A4";#N/A,#N/A,FALSE,"A3";#N/A,#N/A,FALSE,"A2";#N/A,#N/A,FALSE,"A1";#N/A,#N/A,FALSE,"Indice"}</definedName>
    <definedName name="a_4" localSheetId="8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6" hidden="1">{#N/A,#N/A,FALSE,"B1";#N/A,#N/A,FALSE,"B2";#N/A,#N/A,FALSE,"B3";#N/A,#N/A,FALSE,"A4";#N/A,#N/A,FALSE,"A3";#N/A,#N/A,FALSE,"A2";#N/A,#N/A,FALSE,"A1";#N/A,#N/A,FALSE,"Indice"}</definedName>
    <definedName name="a_5" localSheetId="7" hidden="1">{#N/A,#N/A,FALSE,"B1";#N/A,#N/A,FALSE,"B2";#N/A,#N/A,FALSE,"B3";#N/A,#N/A,FALSE,"A4";#N/A,#N/A,FALSE,"A3";#N/A,#N/A,FALSE,"A2";#N/A,#N/A,FALSE,"A1";#N/A,#N/A,FALSE,"Indice"}</definedName>
    <definedName name="a_5" localSheetId="1" hidden="1">{#N/A,#N/A,FALSE,"B1";#N/A,#N/A,FALSE,"B2";#N/A,#N/A,FALSE,"B3";#N/A,#N/A,FALSE,"A4";#N/A,#N/A,FALSE,"A3";#N/A,#N/A,FALSE,"A2";#N/A,#N/A,FALSE,"A1";#N/A,#N/A,FALSE,"Indice"}</definedName>
    <definedName name="a_5" localSheetId="2" hidden="1">{#N/A,#N/A,FALSE,"B1";#N/A,#N/A,FALSE,"B2";#N/A,#N/A,FALSE,"B3";#N/A,#N/A,FALSE,"A4";#N/A,#N/A,FALSE,"A3";#N/A,#N/A,FALSE,"A2";#N/A,#N/A,FALSE,"A1";#N/A,#N/A,FALSE,"Indice"}</definedName>
    <definedName name="a_5" localSheetId="8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[2]VALORI!$C$45</definedName>
    <definedName name="A_infantile" localSheetId="1">'[3]TABELLE CALCOLO'!$CW$5:$CW$25</definedName>
    <definedName name="A_infantile">'[4]TABELLE CALCOLO'!$CW$5:$CW$25</definedName>
    <definedName name="A_infantile_pesi" localSheetId="1">'[3]TABELLE CALCOLO'!$CU$5:$CU$25</definedName>
    <definedName name="A_infantile_pesi">'[4]TABELLE CALCOLO'!$CU$5:$CU$25</definedName>
    <definedName name="A_KF_1" localSheetId="1">[3]VALORI!$C$13</definedName>
    <definedName name="A_KF_1">[4]VALORI!$C$13</definedName>
    <definedName name="A_KF_10" localSheetId="1">[3]VALORI!$C$14</definedName>
    <definedName name="A_KF_10">[4]VALORI!$C$14</definedName>
    <definedName name="A_KF_11" localSheetId="1">[3]VALORI!$C$15</definedName>
    <definedName name="A_KF_11">[4]VALORI!$C$15</definedName>
    <definedName name="A_KF_12" localSheetId="1">[3]VALORI!$C$16</definedName>
    <definedName name="A_KF_12">[4]VALORI!$C$16</definedName>
    <definedName name="A_KF_2" localSheetId="1">[3]VALORI!$C$20</definedName>
    <definedName name="A_KF_2">[4]VALORI!$C$20</definedName>
    <definedName name="A_KF_21" localSheetId="1">[3]VALORI!$C$21</definedName>
    <definedName name="A_KF_21">[4]VALORI!$C$21</definedName>
    <definedName name="A_KF_22" localSheetId="1">[3]VALORI!$C$25</definedName>
    <definedName name="A_KF_22">[4]VALORI!$C$25</definedName>
    <definedName name="A_KF_220" localSheetId="1">[3]VALORI!$C$26</definedName>
    <definedName name="A_KF_220">[4]VALORI!$C$26</definedName>
    <definedName name="A_KF_221" localSheetId="1">[3]VALORI!$C$30</definedName>
    <definedName name="A_KF_221">[4]VALORI!$C$30</definedName>
    <definedName name="A_KF_2211" localSheetId="1">[3]VALORI!$C$29</definedName>
    <definedName name="A_KF_2211">[4]VALORI!$C$29</definedName>
    <definedName name="A_KF_222" localSheetId="1">[3]VALORI!$C$32</definedName>
    <definedName name="A_KF_222">[4]VALORI!$C$32</definedName>
    <definedName name="A_KF_223" localSheetId="1">[3]VALORI!$C$31</definedName>
    <definedName name="A_KF_223">[4]VALORI!$C$31</definedName>
    <definedName name="A_KF_224" localSheetId="1">[3]VALORI!$C$33</definedName>
    <definedName name="A_KF_224">[4]VALORI!$C$33</definedName>
    <definedName name="A_KF_23" localSheetId="1">[3]VALORI!$C$22</definedName>
    <definedName name="A_KF_23">[4]VALORI!$C$22</definedName>
    <definedName name="A_KF_23C" localSheetId="1">[3]VALORI!$C$24</definedName>
    <definedName name="A_KF_23C">[4]VALORI!$C$24</definedName>
    <definedName name="A_KF_24" localSheetId="1">[3]VALORI!$C$35</definedName>
    <definedName name="A_KF_24">[4]VALORI!$C$35</definedName>
    <definedName name="A_KF_2411" localSheetId="1">[3]VALORI!$C$34</definedName>
    <definedName name="A_KF_2411">[4]VALORI!$C$34</definedName>
    <definedName name="A_KF_25" localSheetId="1">[3]VALORI!$C$36</definedName>
    <definedName name="A_KF_25">[4]VALORI!$C$36</definedName>
    <definedName name="A_KF_26" localSheetId="1">[3]VALORI!$C$37</definedName>
    <definedName name="A_KF_26">[4]VALORI!$C$37</definedName>
    <definedName name="A_KF_26C" localSheetId="1">[3]VALORI!$C$39</definedName>
    <definedName name="A_KF_26C">[4]VALORI!$C$39</definedName>
    <definedName name="A_KF_31" localSheetId="1">[3]VALORI!$C$43</definedName>
    <definedName name="A_KF_31">[4]VALORI!$C$43</definedName>
    <definedName name="A_KF_31C" localSheetId="1">[3]VALORI!$C$45</definedName>
    <definedName name="A_KF_31C">[4]VALORI!$C$45</definedName>
    <definedName name="A_KF_32" localSheetId="1">[3]VALORI!$C$47</definedName>
    <definedName name="A_KF_32">[4]VALORI!$C$47</definedName>
    <definedName name="A_KF_320" localSheetId="1">[3]VALORI!$C$48</definedName>
    <definedName name="A_KF_320">[4]VALORI!$C$48</definedName>
    <definedName name="A_KF_321" localSheetId="1">[3]VALORI!$C$49</definedName>
    <definedName name="A_KF_321">[4]VALORI!$C$49</definedName>
    <definedName name="A_KF_3211" localSheetId="1">[3]VALORI!$C$52</definedName>
    <definedName name="A_KF_3211">[4]VALORI!$C$52</definedName>
    <definedName name="A_KF_3212" localSheetId="1">[3]VALORI!$C$55</definedName>
    <definedName name="A_KF_3212">[4]VALORI!$C$55</definedName>
    <definedName name="A_KF_3213" localSheetId="1">[3]VALORI!$C$58</definedName>
    <definedName name="A_KF_3213">[4]VALORI!$C$58</definedName>
    <definedName name="A_KF_32C1" localSheetId="1">[3]VALORI!$C$51</definedName>
    <definedName name="A_KF_32C1">[4]VALORI!$C$51</definedName>
    <definedName name="A_KF_32C2" localSheetId="1">[3]VALORI!$C$54</definedName>
    <definedName name="A_KF_32C2">[4]VALORI!$C$54</definedName>
    <definedName name="A_KF_32C3" localSheetId="1">[3]VALORI!$C$57</definedName>
    <definedName name="A_KF_32C3">[4]VALORI!$C$57</definedName>
    <definedName name="A_KF_F_pop_25_44_F" localSheetId="1">[3]VALORI!$C$81</definedName>
    <definedName name="A_KF_F_pop_25_44_F">[4]VALORI!$C$81</definedName>
    <definedName name="a_ks_224">[2]VALORI!$C$33</definedName>
    <definedName name="A_Perc_farma" localSheetId="1">'[3]TABELLE CALCOLO'!$FA$5:$FA$25</definedName>
    <definedName name="A_Perc_farma">'[4]TABELLE CALCOLO'!$FA$5:$FA$25</definedName>
    <definedName name="A_perinatale" localSheetId="1">'[3]TABELLE CALCOLO'!$CV$5:$CV$25</definedName>
    <definedName name="A_perinatale">'[4]TABELLE CALCOLO'!$CV$5:$CV$25</definedName>
    <definedName name="A_perinatale_pesi" localSheetId="1">'[3]TABELLE CALCOLO'!$CT$5:$CT$25</definedName>
    <definedName name="A_perinatale_pesi">'[4]TABELLE CALCOLO'!$CT$5:$CT$25</definedName>
    <definedName name="A_pop_0_14" localSheetId="1">'[3]TABELLE CALCOLO'!$F$5:$F$25</definedName>
    <definedName name="A_pop_0_14">'[4]TABELLE CALCOLO'!$F$5:$F$25</definedName>
    <definedName name="A_pop_superf" localSheetId="1">'[3]TABELLE CALCOLO'!$Q$5:$Q$25</definedName>
    <definedName name="A_pop_superf">'[4]TABELLE CALCOLO'!$Q$5:$Q$25</definedName>
    <definedName name="A_pop_TOT" localSheetId="1">'[3]TABELLE CALCOLO'!$K$5:$K$25</definedName>
    <definedName name="A_pop_TOT">'[4]TABELLE CALCOLO'!$K$5:$K$25</definedName>
    <definedName name="A_popDip" localSheetId="1">'[3]TABELLE CALCOLO'!$CF$5:$CF$25</definedName>
    <definedName name="A_popDip">'[4]TABELLE CALCOLO'!$CF$5:$CF$25</definedName>
    <definedName name="A_popDist" localSheetId="1">'[3]TABELLE CALCOLO'!$BB$5:$BB$25</definedName>
    <definedName name="A_popDist">'[4]TABELLE CALCOLO'!$BB$5:$BB$25</definedName>
    <definedName name="A_popfarma" localSheetId="1">'[3]TABELLE CALCOLO'!$M$5:$M$25</definedName>
    <definedName name="A_popfarma">'[4]TABELLE CALCOLO'!$M$5:$M$25</definedName>
    <definedName name="A_poposped" localSheetId="1">'[3]TABELLE CALCOLO'!$B$5:$B$25</definedName>
    <definedName name="A_poposped">'[4]TABELLE CALCOLO'!$B$5:$B$25</definedName>
    <definedName name="A_poposped_abb" localSheetId="1">'[3]TABELLE CALCOLO'!$D$5:$D$25</definedName>
    <definedName name="A_poposped_abb">'[4]TABELLE CALCOLO'!$D$5:$D$25</definedName>
    <definedName name="A_poposped_over65" localSheetId="1">'[3]TABELLE CALCOLO'!$C$5:$C$25</definedName>
    <definedName name="A_poposped_over65">'[4]TABELLE CALCOLO'!$C$5:$C$25</definedName>
    <definedName name="A_popriab" localSheetId="1">'[3]TABELLE CALCOLO'!$BV$5:$BV$25</definedName>
    <definedName name="A_popriab">'[4]TABELLE CALCOLO'!$BV$5:$BV$25</definedName>
    <definedName name="A_popSalM" localSheetId="1">'[3]TABELLE CALCOLO'!$BL$5:$BL$25</definedName>
    <definedName name="A_popSalM">'[4]TABELLE CALCOLO'!$BL$5:$BL$25</definedName>
    <definedName name="A_popspec" localSheetId="1">'[3]TABELLE CALCOLO'!$O$5:$O$25</definedName>
    <definedName name="A_popspec">'[4]TABELLE CALCOLO'!$O$5:$O$25</definedName>
    <definedName name="A_VAL_2" localSheetId="1">[5]VALORI!#REF!</definedName>
    <definedName name="A_VAL_2">[6]VALORI!#REF!</definedName>
    <definedName name="A_VAL_3" localSheetId="1">[3]VALORI!$C$8</definedName>
    <definedName name="A_VAL_3">[4]VALORI!$C$8</definedName>
    <definedName name="A_VAL_4" localSheetId="1">[3]VALORI!$C$9</definedName>
    <definedName name="A_VAL_4">[4]VALORI!$C$9</definedName>
    <definedName name="A_VAL_5" localSheetId="1">[3]VALORI!$C$10</definedName>
    <definedName name="A_VAL_5">[4]VALORI!$C$10</definedName>
    <definedName name="aa" localSheetId="4" hidden="1">{#N/A,#N/A,FALSE,"A4";#N/A,#N/A,FALSE,"A3";#N/A,#N/A,FALSE,"A2";#N/A,#N/A,FALSE,"A1"}</definedName>
    <definedName name="aa" localSheetId="6" hidden="1">{#N/A,#N/A,FALSE,"A4";#N/A,#N/A,FALSE,"A3";#N/A,#N/A,FALSE,"A2";#N/A,#N/A,FALSE,"A1"}</definedName>
    <definedName name="aa" localSheetId="7" hidden="1">{#N/A,#N/A,FALSE,"A4";#N/A,#N/A,FALSE,"A3";#N/A,#N/A,FALSE,"A2";#N/A,#N/A,FALSE,"A1"}</definedName>
    <definedName name="aa" localSheetId="1" hidden="1">{#N/A,#N/A,FALSE,"A4";#N/A,#N/A,FALSE,"A3";#N/A,#N/A,FALSE,"A2";#N/A,#N/A,FALSE,"A1"}</definedName>
    <definedName name="aa" localSheetId="2" hidden="1">{#N/A,#N/A,FALSE,"A4";#N/A,#N/A,FALSE,"A3";#N/A,#N/A,FALSE,"A2";#N/A,#N/A,FALSE,"A1"}</definedName>
    <definedName name="aa" localSheetId="3" hidden="1">{#N/A,#N/A,FALSE,"A4";#N/A,#N/A,FALSE,"A3";#N/A,#N/A,FALSE,"A2";#N/A,#N/A,FALSE,"A1"}</definedName>
    <definedName name="aa" localSheetId="8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6" hidden="1">{#N/A,#N/A,FALSE,"A4";#N/A,#N/A,FALSE,"A3";#N/A,#N/A,FALSE,"A2";#N/A,#N/A,FALSE,"A1"}</definedName>
    <definedName name="aa_1" localSheetId="7" hidden="1">{#N/A,#N/A,FALSE,"A4";#N/A,#N/A,FALSE,"A3";#N/A,#N/A,FALSE,"A2";#N/A,#N/A,FALSE,"A1"}</definedName>
    <definedName name="aa_1" localSheetId="1" hidden="1">{#N/A,#N/A,FALSE,"A4";#N/A,#N/A,FALSE,"A3";#N/A,#N/A,FALSE,"A2";#N/A,#N/A,FALSE,"A1"}</definedName>
    <definedName name="aa_1" localSheetId="2" hidden="1">{#N/A,#N/A,FALSE,"A4";#N/A,#N/A,FALSE,"A3";#N/A,#N/A,FALSE,"A2";#N/A,#N/A,FALSE,"A1"}</definedName>
    <definedName name="aa_1" localSheetId="8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6" hidden="1">{#N/A,#N/A,FALSE,"A4";#N/A,#N/A,FALSE,"A3";#N/A,#N/A,FALSE,"A2";#N/A,#N/A,FALSE,"A1"}</definedName>
    <definedName name="aa_2" localSheetId="7" hidden="1">{#N/A,#N/A,FALSE,"A4";#N/A,#N/A,FALSE,"A3";#N/A,#N/A,FALSE,"A2";#N/A,#N/A,FALSE,"A1"}</definedName>
    <definedName name="aa_2" localSheetId="1" hidden="1">{#N/A,#N/A,FALSE,"A4";#N/A,#N/A,FALSE,"A3";#N/A,#N/A,FALSE,"A2";#N/A,#N/A,FALSE,"A1"}</definedName>
    <definedName name="aa_2" localSheetId="2" hidden="1">{#N/A,#N/A,FALSE,"A4";#N/A,#N/A,FALSE,"A3";#N/A,#N/A,FALSE,"A2";#N/A,#N/A,FALSE,"A1"}</definedName>
    <definedName name="aa_2" localSheetId="8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6" hidden="1">{#N/A,#N/A,FALSE,"A4";#N/A,#N/A,FALSE,"A3";#N/A,#N/A,FALSE,"A2";#N/A,#N/A,FALSE,"A1"}</definedName>
    <definedName name="aa_3" localSheetId="7" hidden="1">{#N/A,#N/A,FALSE,"A4";#N/A,#N/A,FALSE,"A3";#N/A,#N/A,FALSE,"A2";#N/A,#N/A,FALSE,"A1"}</definedName>
    <definedName name="aa_3" localSheetId="1" hidden="1">{#N/A,#N/A,FALSE,"A4";#N/A,#N/A,FALSE,"A3";#N/A,#N/A,FALSE,"A2";#N/A,#N/A,FALSE,"A1"}</definedName>
    <definedName name="aa_3" localSheetId="2" hidden="1">{#N/A,#N/A,FALSE,"A4";#N/A,#N/A,FALSE,"A3";#N/A,#N/A,FALSE,"A2";#N/A,#N/A,FALSE,"A1"}</definedName>
    <definedName name="aa_3" localSheetId="8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6" hidden="1">{#N/A,#N/A,FALSE,"A4";#N/A,#N/A,FALSE,"A3";#N/A,#N/A,FALSE,"A2";#N/A,#N/A,FALSE,"A1"}</definedName>
    <definedName name="aa_4" localSheetId="7" hidden="1">{#N/A,#N/A,FALSE,"A4";#N/A,#N/A,FALSE,"A3";#N/A,#N/A,FALSE,"A2";#N/A,#N/A,FALSE,"A1"}</definedName>
    <definedName name="aa_4" localSheetId="1" hidden="1">{#N/A,#N/A,FALSE,"A4";#N/A,#N/A,FALSE,"A3";#N/A,#N/A,FALSE,"A2";#N/A,#N/A,FALSE,"A1"}</definedName>
    <definedName name="aa_4" localSheetId="2" hidden="1">{#N/A,#N/A,FALSE,"A4";#N/A,#N/A,FALSE,"A3";#N/A,#N/A,FALSE,"A2";#N/A,#N/A,FALSE,"A1"}</definedName>
    <definedName name="aa_4" localSheetId="8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6" hidden="1">{#N/A,#N/A,FALSE,"A4";#N/A,#N/A,FALSE,"A3";#N/A,#N/A,FALSE,"A2";#N/A,#N/A,FALSE,"A1"}</definedName>
    <definedName name="aa_5" localSheetId="7" hidden="1">{#N/A,#N/A,FALSE,"A4";#N/A,#N/A,FALSE,"A3";#N/A,#N/A,FALSE,"A2";#N/A,#N/A,FALSE,"A1"}</definedName>
    <definedName name="aa_5" localSheetId="1" hidden="1">{#N/A,#N/A,FALSE,"A4";#N/A,#N/A,FALSE,"A3";#N/A,#N/A,FALSE,"A2";#N/A,#N/A,FALSE,"A1"}</definedName>
    <definedName name="aa_5" localSheetId="2" hidden="1">{#N/A,#N/A,FALSE,"A4";#N/A,#N/A,FALSE,"A3";#N/A,#N/A,FALSE,"A2";#N/A,#N/A,FALSE,"A1"}</definedName>
    <definedName name="aa_5" localSheetId="8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6" hidden="1">{#N/A,#N/A,FALSE,"B1";#N/A,#N/A,FALSE,"B2";#N/A,#N/A,FALSE,"B3";#N/A,#N/A,FALSE,"A4";#N/A,#N/A,FALSE,"A3";#N/A,#N/A,FALSE,"A2";#N/A,#N/A,FALSE,"A1";#N/A,#N/A,FALSE,"Indice"}</definedName>
    <definedName name="aaa" localSheetId="7" hidden="1">{#N/A,#N/A,FALSE,"B1";#N/A,#N/A,FALSE,"B2";#N/A,#N/A,FALSE,"B3";#N/A,#N/A,FALSE,"A4";#N/A,#N/A,FALSE,"A3";#N/A,#N/A,FALSE,"A2";#N/A,#N/A,FALSE,"A1";#N/A,#N/A,FALSE,"Indice"}</definedName>
    <definedName name="aaa" localSheetId="1" hidden="1">{#N/A,#N/A,FALSE,"B1";#N/A,#N/A,FALSE,"B2";#N/A,#N/A,FALSE,"B3";#N/A,#N/A,FALSE,"A4";#N/A,#N/A,FALSE,"A3";#N/A,#N/A,FALSE,"A2";#N/A,#N/A,FALSE,"A1";#N/A,#N/A,FALSE,"Indice"}</definedName>
    <definedName name="aaa" localSheetId="2" hidden="1">{#N/A,#N/A,FALSE,"B1";#N/A,#N/A,FALSE,"B2";#N/A,#N/A,FALSE,"B3";#N/A,#N/A,FALSE,"A4";#N/A,#N/A,FALSE,"A3";#N/A,#N/A,FALSE,"A2";#N/A,#N/A,FALSE,"A1";#N/A,#N/A,FALSE,"Indice"}</definedName>
    <definedName name="aaa" localSheetId="8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localSheetId="6" hidden="1">{#N/A,#N/A,FALSE,"Indice"}</definedName>
    <definedName name="aaaa" localSheetId="7" hidden="1">{#N/A,#N/A,FALSE,"Indice"}</definedName>
    <definedName name="aaaa" localSheetId="8" hidden="1">{#N/A,#N/A,FALSE,"Indice"}</definedName>
    <definedName name="aaaa" hidden="1">{#N/A,#N/A,FALSE,"Indice"}</definedName>
    <definedName name="AdIrcss00" localSheetId="1">'[7]Quadro tendenziale 28-6-2005'!#REF!</definedName>
    <definedName name="AdIrcss00">'[8]Quadro tendenziale 28-6-2005'!#REF!</definedName>
    <definedName name="AdIrcss01" localSheetId="1">'[7]Quadro tendenziale 28-6-2005'!#REF!</definedName>
    <definedName name="AdIrcss01">'[8]Quadro tendenziale 28-6-2005'!#REF!</definedName>
    <definedName name="AdIrcss02" localSheetId="1">'[7]Quadro tendenziale 28-6-2005'!#REF!</definedName>
    <definedName name="AdIrcss02">'[8]Quadro tendenziale 28-6-2005'!#REF!</definedName>
    <definedName name="AdIrcss03" localSheetId="1">'[7]Quadro tendenziale 28-6-2005'!#REF!</definedName>
    <definedName name="AdIrcss03">'[8]Quadro tendenziale 28-6-2005'!#REF!</definedName>
    <definedName name="AdIrcss04" localSheetId="1">'[7]Quadro tendenziale 28-6-2005'!#REF!</definedName>
    <definedName name="AdIrcss04">'[8]Quadro tendenziale 28-6-2005'!#REF!</definedName>
    <definedName name="AdIrcss05" localSheetId="1">'[7]Quadro tendenziale 28-6-2005'!#REF!</definedName>
    <definedName name="AdIrcss05">'[8]Quadro tendenziale 28-6-2005'!#REF!</definedName>
    <definedName name="AdIrcss06" localSheetId="1">'[7]Quadro tendenziale 28-6-2005'!#REF!</definedName>
    <definedName name="AdIrcss06">'[8]Quadro tendenziale 28-6-2005'!#REF!</definedName>
    <definedName name="AdIrcss07" localSheetId="1">'[7]Quadro tendenziale 28-6-2005'!#REF!</definedName>
    <definedName name="AdIrcss07">'[8]Quadro tendenziale 28-6-2005'!#REF!</definedName>
    <definedName name="all" localSheetId="6" hidden="1">{#N/A,#N/A,FALSE,"A4";#N/A,#N/A,FALSE,"A3";#N/A,#N/A,FALSE,"A2";#N/A,#N/A,FALSE,"A1"}</definedName>
    <definedName name="all" localSheetId="7" hidden="1">{#N/A,#N/A,FALSE,"A4";#N/A,#N/A,FALSE,"A3";#N/A,#N/A,FALSE,"A2";#N/A,#N/A,FALSE,"A1"}</definedName>
    <definedName name="all" localSheetId="1" hidden="1">{#N/A,#N/A,FALSE,"A4";#N/A,#N/A,FALSE,"A3";#N/A,#N/A,FALSE,"A2";#N/A,#N/A,FALSE,"A1"}</definedName>
    <definedName name="all" localSheetId="2" hidden="1">{#N/A,#N/A,FALSE,"A4";#N/A,#N/A,FALSE,"A3";#N/A,#N/A,FALSE,"A2";#N/A,#N/A,FALSE,"A1"}</definedName>
    <definedName name="all" localSheetId="8" hidden="1">{#N/A,#N/A,FALSE,"A4";#N/A,#N/A,FALSE,"A3";#N/A,#N/A,FALSE,"A2";#N/A,#N/A,FALSE,"A1"}</definedName>
    <definedName name="all" hidden="1">{#N/A,#N/A,FALSE,"A4";#N/A,#N/A,FALSE,"A3";#N/A,#N/A,FALSE,"A2";#N/A,#N/A,FALSE,"A1"}</definedName>
    <definedName name="anno_audit">'[9]Capitale e riserve'!#REF!</definedName>
    <definedName name="anno_prec">'[9]Capitale e riserve'!#REF!</definedName>
    <definedName name="_xlnm.Print_Area" localSheetId="4">' SP 2019_2018_ASL BT'!$C$1:$I$330</definedName>
    <definedName name="_xlnm.Print_Area" localSheetId="1">'CE 2021'!$D$1:$L$591</definedName>
    <definedName name="_xlnm.Print_Area" localSheetId="3">ModelloSP!$A$1:$E$318</definedName>
    <definedName name="_xlnm.Print_Area" localSheetId="0">'Rendiconto Finanziario'!$A$1:$D$122</definedName>
    <definedName name="_xlnm.Print_Area">#REF!</definedName>
    <definedName name="AS2DocOpenMode" hidden="1">"AS2DocumentEdit"</definedName>
    <definedName name="ASL_BAT_COMPLETO">#REF!</definedName>
    <definedName name="AZI" localSheetId="6">#REF!</definedName>
    <definedName name="AZI" localSheetId="1">#REF!</definedName>
    <definedName name="AZI" localSheetId="2">#REF!</definedName>
    <definedName name="AZI">#REF!</definedName>
    <definedName name="AZIENDABA2" localSheetId="6">[10]CEesteso!#REF!</definedName>
    <definedName name="AZIENDABA2" localSheetId="1">[11]CEesteso!#REF!</definedName>
    <definedName name="AZIENDABA2" localSheetId="2">[12]CEesteso!#REF!</definedName>
    <definedName name="AZIENDABA2">[10]CEesteso!#REF!</definedName>
    <definedName name="AZIENDABA3" localSheetId="6">[10]CEesteso!#REF!</definedName>
    <definedName name="AZIENDABA3" localSheetId="1">[11]CEesteso!#REF!</definedName>
    <definedName name="AZIENDABA3" localSheetId="2">[12]CEesteso!#REF!</definedName>
    <definedName name="AZIENDABA3">[10]CEesteso!#REF!</definedName>
    <definedName name="AZIENDABA4" localSheetId="6">[10]CEesteso!#REF!</definedName>
    <definedName name="AZIENDABA4" localSheetId="1">[11]CEesteso!#REF!</definedName>
    <definedName name="AZIENDABA4" localSheetId="2">[12]CEesteso!#REF!</definedName>
    <definedName name="AZIENDABA4">[10]CEesteso!#REF!</definedName>
    <definedName name="AZIENDABA5" localSheetId="6">[10]CEesteso!#REF!</definedName>
    <definedName name="AZIENDABA5" localSheetId="1">[11]CEesteso!#REF!</definedName>
    <definedName name="AZIENDABA5" localSheetId="2">[12]CEesteso!#REF!</definedName>
    <definedName name="AZIENDABA5">[10]CEesteso!#REF!</definedName>
    <definedName name="AZIENDABR1" localSheetId="6">[10]CEesteso!#REF!</definedName>
    <definedName name="AZIENDABR1" localSheetId="1">[11]CEesteso!#REF!</definedName>
    <definedName name="AZIENDABR1" localSheetId="2">[12]CEesteso!#REF!</definedName>
    <definedName name="AZIENDABR1">[10]CEesteso!#REF!</definedName>
    <definedName name="AZIENDAFG1" localSheetId="6">[10]CEesteso!#REF!</definedName>
    <definedName name="AZIENDAFG1" localSheetId="1">[11]CEesteso!#REF!</definedName>
    <definedName name="AZIENDAFG1" localSheetId="2">[12]CEesteso!#REF!</definedName>
    <definedName name="AZIENDAFG1">[10]CEesteso!#REF!</definedName>
    <definedName name="AZIENDAFG2" localSheetId="6">[10]CEesteso!#REF!</definedName>
    <definedName name="AZIENDAFG2" localSheetId="1">[11]CEesteso!#REF!</definedName>
    <definedName name="AZIENDAFG2" localSheetId="2">[12]CEesteso!#REF!</definedName>
    <definedName name="AZIENDAFG2">[10]CEesteso!#REF!</definedName>
    <definedName name="AZIENDAFG3" localSheetId="6">[10]CEesteso!#REF!</definedName>
    <definedName name="AZIENDAFG3" localSheetId="1">[11]CEesteso!#REF!</definedName>
    <definedName name="AZIENDAFG3" localSheetId="2">[12]CEesteso!#REF!</definedName>
    <definedName name="AZIENDAFG3">[10]CEesteso!#REF!</definedName>
    <definedName name="AZIENDALE1" localSheetId="6">[10]CEesteso!#REF!</definedName>
    <definedName name="AZIENDALE1" localSheetId="1">[11]CEesteso!#REF!</definedName>
    <definedName name="AZIENDALE1" localSheetId="2">[12]CEesteso!#REF!</definedName>
    <definedName name="AZIENDALE1">[10]CEesteso!#REF!</definedName>
    <definedName name="AZIENDALE2" localSheetId="6">[10]CEesteso!#REF!</definedName>
    <definedName name="AZIENDALE2" localSheetId="1">[11]CEesteso!#REF!</definedName>
    <definedName name="AZIENDALE2" localSheetId="2">[12]CEesteso!#REF!</definedName>
    <definedName name="AZIENDALE2">[10]CEesteso!#REF!</definedName>
    <definedName name="AZIENDAOR" localSheetId="6">[10]CEesteso!#REF!</definedName>
    <definedName name="AZIENDAOR" localSheetId="1">[11]CEesteso!#REF!</definedName>
    <definedName name="AZIENDAOR" localSheetId="2">[12]CEesteso!#REF!</definedName>
    <definedName name="AZIENDAOR">[10]CEesteso!#REF!</definedName>
    <definedName name="AZIENDAPO" localSheetId="6">[10]CEesteso!#REF!</definedName>
    <definedName name="AZIENDAPO" localSheetId="1">[11]CEesteso!#REF!</definedName>
    <definedName name="AZIENDAPO" localSheetId="2">[12]CEesteso!#REF!</definedName>
    <definedName name="AZIENDAPO">[10]CEesteso!#REF!</definedName>
    <definedName name="AZIENDATA1" localSheetId="6">[10]CEesteso!#REF!</definedName>
    <definedName name="AZIENDATA1" localSheetId="1">[11]CEesteso!#REF!</definedName>
    <definedName name="AZIENDATA1" localSheetId="2">[12]CEesteso!#REF!</definedName>
    <definedName name="AZIENDATA1">[10]CEesteso!#REF!</definedName>
    <definedName name="Aziende" localSheetId="6">[13]attivo!#REF!</definedName>
    <definedName name="Aziende" localSheetId="1">[14]attivo!#REF!</definedName>
    <definedName name="Aziende" localSheetId="2">[15]attivo!#REF!</definedName>
    <definedName name="Aziende">[13]attivo!#REF!</definedName>
    <definedName name="b">[2]VALORI!$C$30</definedName>
    <definedName name="B_VAL_2" localSheetId="1">[5]VALORI!#REF!</definedName>
    <definedName name="B_VAL_2">[6]VALORI!#REF!</definedName>
    <definedName name="BANCHE">#REF!</definedName>
    <definedName name="bari1" localSheetId="6">#REF!</definedName>
    <definedName name="bari1" localSheetId="1">#REF!</definedName>
    <definedName name="bari1" localSheetId="2">#REF!</definedName>
    <definedName name="bari1">#REF!</definedName>
    <definedName name="bb" localSheetId="6" hidden="1">{#N/A,#N/A,FALSE,"A4";#N/A,#N/A,FALSE,"A3";#N/A,#N/A,FALSE,"A2";#N/A,#N/A,FALSE,"A1"}</definedName>
    <definedName name="bb" localSheetId="7" hidden="1">{#N/A,#N/A,FALSE,"A4";#N/A,#N/A,FALSE,"A3";#N/A,#N/A,FALSE,"A2";#N/A,#N/A,FALSE,"A1"}</definedName>
    <definedName name="bb" localSheetId="8" hidden="1">{#N/A,#N/A,FALSE,"A4";#N/A,#N/A,FALSE,"A3";#N/A,#N/A,FALSE,"A2";#N/A,#N/A,FALSE,"A1"}</definedName>
    <definedName name="bb" hidden="1">{#N/A,#N/A,FALSE,"A4";#N/A,#N/A,FALSE,"A3";#N/A,#N/A,FALSE,"A2";#N/A,#N/A,FALSE,"A1"}</definedName>
    <definedName name="bbb" localSheetId="6" hidden="1">{#N/A,#N/A,FALSE,"B3";#N/A,#N/A,FALSE,"B2";#N/A,#N/A,FALSE,"B1"}</definedName>
    <definedName name="bbb" localSheetId="7" hidden="1">{#N/A,#N/A,FALSE,"B3";#N/A,#N/A,FALSE,"B2";#N/A,#N/A,FALSE,"B1"}</definedName>
    <definedName name="bbb" localSheetId="8" hidden="1">{#N/A,#N/A,FALSE,"B3";#N/A,#N/A,FALSE,"B2";#N/A,#N/A,FALSE,"B1"}</definedName>
    <definedName name="bbb" hidden="1">{#N/A,#N/A,FALSE,"B3";#N/A,#N/A,FALSE,"B2";#N/A,#N/A,FALSE,"B1"}</definedName>
    <definedName name="BBBBBBB" localSheetId="6" hidden="1">{#N/A,#N/A,FALSE,"B1";#N/A,#N/A,FALSE,"B2";#N/A,#N/A,FALSE,"B3";#N/A,#N/A,FALSE,"A4";#N/A,#N/A,FALSE,"A3";#N/A,#N/A,FALSE,"A2";#N/A,#N/A,FALSE,"A1";#N/A,#N/A,FALSE,"Indice"}</definedName>
    <definedName name="BBBBBBB" localSheetId="7" hidden="1">{#N/A,#N/A,FALSE,"B1";#N/A,#N/A,FALSE,"B2";#N/A,#N/A,FALSE,"B3";#N/A,#N/A,FALSE,"A4";#N/A,#N/A,FALSE,"A3";#N/A,#N/A,FALSE,"A2";#N/A,#N/A,FALSE,"A1";#N/A,#N/A,FALSE,"Indice"}</definedName>
    <definedName name="BBBBBBB" localSheetId="1" hidden="1">{#N/A,#N/A,FALSE,"B1";#N/A,#N/A,FALSE,"B2";#N/A,#N/A,FALSE,"B3";#N/A,#N/A,FALSE,"A4";#N/A,#N/A,FALSE,"A3";#N/A,#N/A,FALSE,"A2";#N/A,#N/A,FALSE,"A1";#N/A,#N/A,FALSE,"Indice"}</definedName>
    <definedName name="BBBBBBB" localSheetId="2" hidden="1">{#N/A,#N/A,FALSE,"B1";#N/A,#N/A,FALSE,"B2";#N/A,#N/A,FALSE,"B3";#N/A,#N/A,FALSE,"A4";#N/A,#N/A,FALSE,"A3";#N/A,#N/A,FALSE,"A2";#N/A,#N/A,FALSE,"A1";#N/A,#N/A,FALSE,"Indice"}</definedName>
    <definedName name="BBBBBBB" localSheetId="8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6" hidden="1">{#N/A,#N/A,FALSE,"B1";#N/A,#N/A,FALSE,"B2";#N/A,#N/A,FALSE,"B3";#N/A,#N/A,FALSE,"A4";#N/A,#N/A,FALSE,"A3";#N/A,#N/A,FALSE,"A2";#N/A,#N/A,FALSE,"A1";#N/A,#N/A,FALSE,"Indice"}</definedName>
    <definedName name="BBBBBBB_1" localSheetId="7" hidden="1">{#N/A,#N/A,FALSE,"B1";#N/A,#N/A,FALSE,"B2";#N/A,#N/A,FALSE,"B3";#N/A,#N/A,FALSE,"A4";#N/A,#N/A,FALSE,"A3";#N/A,#N/A,FALSE,"A2";#N/A,#N/A,FALSE,"A1";#N/A,#N/A,FALSE,"Indice"}</definedName>
    <definedName name="BBBBBBB_1" localSheetId="1" hidden="1">{#N/A,#N/A,FALSE,"B1";#N/A,#N/A,FALSE,"B2";#N/A,#N/A,FALSE,"B3";#N/A,#N/A,FALSE,"A4";#N/A,#N/A,FALSE,"A3";#N/A,#N/A,FALSE,"A2";#N/A,#N/A,FALSE,"A1";#N/A,#N/A,FALSE,"Indice"}</definedName>
    <definedName name="BBBBBBB_1" localSheetId="2" hidden="1">{#N/A,#N/A,FALSE,"B1";#N/A,#N/A,FALSE,"B2";#N/A,#N/A,FALSE,"B3";#N/A,#N/A,FALSE,"A4";#N/A,#N/A,FALSE,"A3";#N/A,#N/A,FALSE,"A2";#N/A,#N/A,FALSE,"A1";#N/A,#N/A,FALSE,"Indice"}</definedName>
    <definedName name="BBBBBBB_1" localSheetId="8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6" hidden="1">{#N/A,#N/A,FALSE,"B1";#N/A,#N/A,FALSE,"B2";#N/A,#N/A,FALSE,"B3";#N/A,#N/A,FALSE,"A4";#N/A,#N/A,FALSE,"A3";#N/A,#N/A,FALSE,"A2";#N/A,#N/A,FALSE,"A1";#N/A,#N/A,FALSE,"Indice"}</definedName>
    <definedName name="BBBBBBB_2" localSheetId="7" hidden="1">{#N/A,#N/A,FALSE,"B1";#N/A,#N/A,FALSE,"B2";#N/A,#N/A,FALSE,"B3";#N/A,#N/A,FALSE,"A4";#N/A,#N/A,FALSE,"A3";#N/A,#N/A,FALSE,"A2";#N/A,#N/A,FALSE,"A1";#N/A,#N/A,FALSE,"Indice"}</definedName>
    <definedName name="BBBBBBB_2" localSheetId="1" hidden="1">{#N/A,#N/A,FALSE,"B1";#N/A,#N/A,FALSE,"B2";#N/A,#N/A,FALSE,"B3";#N/A,#N/A,FALSE,"A4";#N/A,#N/A,FALSE,"A3";#N/A,#N/A,FALSE,"A2";#N/A,#N/A,FALSE,"A1";#N/A,#N/A,FALSE,"Indice"}</definedName>
    <definedName name="BBBBBBB_2" localSheetId="2" hidden="1">{#N/A,#N/A,FALSE,"B1";#N/A,#N/A,FALSE,"B2";#N/A,#N/A,FALSE,"B3";#N/A,#N/A,FALSE,"A4";#N/A,#N/A,FALSE,"A3";#N/A,#N/A,FALSE,"A2";#N/A,#N/A,FALSE,"A1";#N/A,#N/A,FALSE,"Indice"}</definedName>
    <definedName name="BBBBBBB_2" localSheetId="8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6" hidden="1">{#N/A,#N/A,FALSE,"B1";#N/A,#N/A,FALSE,"B2";#N/A,#N/A,FALSE,"B3";#N/A,#N/A,FALSE,"A4";#N/A,#N/A,FALSE,"A3";#N/A,#N/A,FALSE,"A2";#N/A,#N/A,FALSE,"A1";#N/A,#N/A,FALSE,"Indice"}</definedName>
    <definedName name="BBBBBBB_3" localSheetId="7" hidden="1">{#N/A,#N/A,FALSE,"B1";#N/A,#N/A,FALSE,"B2";#N/A,#N/A,FALSE,"B3";#N/A,#N/A,FALSE,"A4";#N/A,#N/A,FALSE,"A3";#N/A,#N/A,FALSE,"A2";#N/A,#N/A,FALSE,"A1";#N/A,#N/A,FALSE,"Indice"}</definedName>
    <definedName name="BBBBBBB_3" localSheetId="1" hidden="1">{#N/A,#N/A,FALSE,"B1";#N/A,#N/A,FALSE,"B2";#N/A,#N/A,FALSE,"B3";#N/A,#N/A,FALSE,"A4";#N/A,#N/A,FALSE,"A3";#N/A,#N/A,FALSE,"A2";#N/A,#N/A,FALSE,"A1";#N/A,#N/A,FALSE,"Indice"}</definedName>
    <definedName name="BBBBBBB_3" localSheetId="2" hidden="1">{#N/A,#N/A,FALSE,"B1";#N/A,#N/A,FALSE,"B2";#N/A,#N/A,FALSE,"B3";#N/A,#N/A,FALSE,"A4";#N/A,#N/A,FALSE,"A3";#N/A,#N/A,FALSE,"A2";#N/A,#N/A,FALSE,"A1";#N/A,#N/A,FALSE,"Indice"}</definedName>
    <definedName name="BBBBBBB_3" localSheetId="8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6" hidden="1">{#N/A,#N/A,FALSE,"B1";#N/A,#N/A,FALSE,"B2";#N/A,#N/A,FALSE,"B3";#N/A,#N/A,FALSE,"A4";#N/A,#N/A,FALSE,"A3";#N/A,#N/A,FALSE,"A2";#N/A,#N/A,FALSE,"A1";#N/A,#N/A,FALSE,"Indice"}</definedName>
    <definedName name="BBBBBBB_4" localSheetId="7" hidden="1">{#N/A,#N/A,FALSE,"B1";#N/A,#N/A,FALSE,"B2";#N/A,#N/A,FALSE,"B3";#N/A,#N/A,FALSE,"A4";#N/A,#N/A,FALSE,"A3";#N/A,#N/A,FALSE,"A2";#N/A,#N/A,FALSE,"A1";#N/A,#N/A,FALSE,"Indice"}</definedName>
    <definedName name="BBBBBBB_4" localSheetId="1" hidden="1">{#N/A,#N/A,FALSE,"B1";#N/A,#N/A,FALSE,"B2";#N/A,#N/A,FALSE,"B3";#N/A,#N/A,FALSE,"A4";#N/A,#N/A,FALSE,"A3";#N/A,#N/A,FALSE,"A2";#N/A,#N/A,FALSE,"A1";#N/A,#N/A,FALSE,"Indice"}</definedName>
    <definedName name="BBBBBBB_4" localSheetId="2" hidden="1">{#N/A,#N/A,FALSE,"B1";#N/A,#N/A,FALSE,"B2";#N/A,#N/A,FALSE,"B3";#N/A,#N/A,FALSE,"A4";#N/A,#N/A,FALSE,"A3";#N/A,#N/A,FALSE,"A2";#N/A,#N/A,FALSE,"A1";#N/A,#N/A,FALSE,"Indice"}</definedName>
    <definedName name="BBBBBBB_4" localSheetId="8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6" hidden="1">{#N/A,#N/A,FALSE,"B1";#N/A,#N/A,FALSE,"B2";#N/A,#N/A,FALSE,"B3";#N/A,#N/A,FALSE,"A4";#N/A,#N/A,FALSE,"A3";#N/A,#N/A,FALSE,"A2";#N/A,#N/A,FALSE,"A1";#N/A,#N/A,FALSE,"Indice"}</definedName>
    <definedName name="BBBBBBB_5" localSheetId="7" hidden="1">{#N/A,#N/A,FALSE,"B1";#N/A,#N/A,FALSE,"B2";#N/A,#N/A,FALSE,"B3";#N/A,#N/A,FALSE,"A4";#N/A,#N/A,FALSE,"A3";#N/A,#N/A,FALSE,"A2";#N/A,#N/A,FALSE,"A1";#N/A,#N/A,FALSE,"Indice"}</definedName>
    <definedName name="BBBBBBB_5" localSheetId="1" hidden="1">{#N/A,#N/A,FALSE,"B1";#N/A,#N/A,FALSE,"B2";#N/A,#N/A,FALSE,"B3";#N/A,#N/A,FALSE,"A4";#N/A,#N/A,FALSE,"A3";#N/A,#N/A,FALSE,"A2";#N/A,#N/A,FALSE,"A1";#N/A,#N/A,FALSE,"Indice"}</definedName>
    <definedName name="BBBBBBB_5" localSheetId="2" hidden="1">{#N/A,#N/A,FALSE,"B1";#N/A,#N/A,FALSE,"B2";#N/A,#N/A,FALSE,"B3";#N/A,#N/A,FALSE,"A4";#N/A,#N/A,FALSE,"A3";#N/A,#N/A,FALSE,"A2";#N/A,#N/A,FALSE,"A1";#N/A,#N/A,FALSE,"Indice"}</definedName>
    <definedName name="BBBBBBB_5" localSheetId="8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6">#REF!</definedName>
    <definedName name="BENEFICI" localSheetId="1">#REF!</definedName>
    <definedName name="BENEFICI">#REF!</definedName>
    <definedName name="bg" localSheetId="4" hidden="1">{#N/A,#N/A,FALSE,"A4";#N/A,#N/A,FALSE,"A3";#N/A,#N/A,FALSE,"A2";#N/A,#N/A,FALSE,"A1"}</definedName>
    <definedName name="bg" localSheetId="6" hidden="1">{#N/A,#N/A,FALSE,"A4";#N/A,#N/A,FALSE,"A3";#N/A,#N/A,FALSE,"A2";#N/A,#N/A,FALSE,"A1"}</definedName>
    <definedName name="bg" localSheetId="7" hidden="1">{#N/A,#N/A,FALSE,"A4";#N/A,#N/A,FALSE,"A3";#N/A,#N/A,FALSE,"A2";#N/A,#N/A,FALSE,"A1"}</definedName>
    <definedName name="bg" localSheetId="1" hidden="1">{#N/A,#N/A,FALSE,"A4";#N/A,#N/A,FALSE,"A3";#N/A,#N/A,FALSE,"A2";#N/A,#N/A,FALSE,"A1"}</definedName>
    <definedName name="bg" localSheetId="2" hidden="1">{#N/A,#N/A,FALSE,"A4";#N/A,#N/A,FALSE,"A3";#N/A,#N/A,FALSE,"A2";#N/A,#N/A,FALSE,"A1"}</definedName>
    <definedName name="bg" localSheetId="3" hidden="1">{#N/A,#N/A,FALSE,"A4";#N/A,#N/A,FALSE,"A3";#N/A,#N/A,FALSE,"A2";#N/A,#N/A,FALSE,"A1"}</definedName>
    <definedName name="bg" localSheetId="8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6" hidden="1">{#N/A,#N/A,FALSE,"A4";#N/A,#N/A,FALSE,"A3";#N/A,#N/A,FALSE,"A2";#N/A,#N/A,FALSE,"A1"}</definedName>
    <definedName name="bg_1" localSheetId="7" hidden="1">{#N/A,#N/A,FALSE,"A4";#N/A,#N/A,FALSE,"A3";#N/A,#N/A,FALSE,"A2";#N/A,#N/A,FALSE,"A1"}</definedName>
    <definedName name="bg_1" localSheetId="1" hidden="1">{#N/A,#N/A,FALSE,"A4";#N/A,#N/A,FALSE,"A3";#N/A,#N/A,FALSE,"A2";#N/A,#N/A,FALSE,"A1"}</definedName>
    <definedName name="bg_1" localSheetId="2" hidden="1">{#N/A,#N/A,FALSE,"A4";#N/A,#N/A,FALSE,"A3";#N/A,#N/A,FALSE,"A2";#N/A,#N/A,FALSE,"A1"}</definedName>
    <definedName name="bg_1" localSheetId="8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6" hidden="1">{#N/A,#N/A,FALSE,"A4";#N/A,#N/A,FALSE,"A3";#N/A,#N/A,FALSE,"A2";#N/A,#N/A,FALSE,"A1"}</definedName>
    <definedName name="bg_2" localSheetId="7" hidden="1">{#N/A,#N/A,FALSE,"A4";#N/A,#N/A,FALSE,"A3";#N/A,#N/A,FALSE,"A2";#N/A,#N/A,FALSE,"A1"}</definedName>
    <definedName name="bg_2" localSheetId="1" hidden="1">{#N/A,#N/A,FALSE,"A4";#N/A,#N/A,FALSE,"A3";#N/A,#N/A,FALSE,"A2";#N/A,#N/A,FALSE,"A1"}</definedName>
    <definedName name="bg_2" localSheetId="2" hidden="1">{#N/A,#N/A,FALSE,"A4";#N/A,#N/A,FALSE,"A3";#N/A,#N/A,FALSE,"A2";#N/A,#N/A,FALSE,"A1"}</definedName>
    <definedName name="bg_2" localSheetId="8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6" hidden="1">{#N/A,#N/A,FALSE,"A4";#N/A,#N/A,FALSE,"A3";#N/A,#N/A,FALSE,"A2";#N/A,#N/A,FALSE,"A1"}</definedName>
    <definedName name="bg_3" localSheetId="7" hidden="1">{#N/A,#N/A,FALSE,"A4";#N/A,#N/A,FALSE,"A3";#N/A,#N/A,FALSE,"A2";#N/A,#N/A,FALSE,"A1"}</definedName>
    <definedName name="bg_3" localSheetId="1" hidden="1">{#N/A,#N/A,FALSE,"A4";#N/A,#N/A,FALSE,"A3";#N/A,#N/A,FALSE,"A2";#N/A,#N/A,FALSE,"A1"}</definedName>
    <definedName name="bg_3" localSheetId="2" hidden="1">{#N/A,#N/A,FALSE,"A4";#N/A,#N/A,FALSE,"A3";#N/A,#N/A,FALSE,"A2";#N/A,#N/A,FALSE,"A1"}</definedName>
    <definedName name="bg_3" localSheetId="8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6" hidden="1">{#N/A,#N/A,FALSE,"A4";#N/A,#N/A,FALSE,"A3";#N/A,#N/A,FALSE,"A2";#N/A,#N/A,FALSE,"A1"}</definedName>
    <definedName name="bg_4" localSheetId="7" hidden="1">{#N/A,#N/A,FALSE,"A4";#N/A,#N/A,FALSE,"A3";#N/A,#N/A,FALSE,"A2";#N/A,#N/A,FALSE,"A1"}</definedName>
    <definedName name="bg_4" localSheetId="1" hidden="1">{#N/A,#N/A,FALSE,"A4";#N/A,#N/A,FALSE,"A3";#N/A,#N/A,FALSE,"A2";#N/A,#N/A,FALSE,"A1"}</definedName>
    <definedName name="bg_4" localSheetId="2" hidden="1">{#N/A,#N/A,FALSE,"A4";#N/A,#N/A,FALSE,"A3";#N/A,#N/A,FALSE,"A2";#N/A,#N/A,FALSE,"A1"}</definedName>
    <definedName name="bg_4" localSheetId="8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6" hidden="1">{#N/A,#N/A,FALSE,"A4";#N/A,#N/A,FALSE,"A3";#N/A,#N/A,FALSE,"A2";#N/A,#N/A,FALSE,"A1"}</definedName>
    <definedName name="bg_5" localSheetId="7" hidden="1">{#N/A,#N/A,FALSE,"A4";#N/A,#N/A,FALSE,"A3";#N/A,#N/A,FALSE,"A2";#N/A,#N/A,FALSE,"A1"}</definedName>
    <definedName name="bg_5" localSheetId="1" hidden="1">{#N/A,#N/A,FALSE,"A4";#N/A,#N/A,FALSE,"A3";#N/A,#N/A,FALSE,"A2";#N/A,#N/A,FALSE,"A1"}</definedName>
    <definedName name="bg_5" localSheetId="2" hidden="1">{#N/A,#N/A,FALSE,"A4";#N/A,#N/A,FALSE,"A3";#N/A,#N/A,FALSE,"A2";#N/A,#N/A,FALSE,"A1"}</definedName>
    <definedName name="bg_5" localSheetId="8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4" hidden="1">{#N/A,#N/A,FALSE,"B1";#N/A,#N/A,FALSE,"B2";#N/A,#N/A,FALSE,"B3";#N/A,#N/A,FALSE,"A4";#N/A,#N/A,FALSE,"A3";#N/A,#N/A,FALSE,"A2";#N/A,#N/A,FALSE,"A1";#N/A,#N/A,FALSE,"Indice"}</definedName>
    <definedName name="BIL" localSheetId="6" hidden="1">{#N/A,#N/A,FALSE,"B1";#N/A,#N/A,FALSE,"B2";#N/A,#N/A,FALSE,"B3";#N/A,#N/A,FALSE,"A4";#N/A,#N/A,FALSE,"A3";#N/A,#N/A,FALSE,"A2";#N/A,#N/A,FALSE,"A1";#N/A,#N/A,FALSE,"Indice"}</definedName>
    <definedName name="BIL" localSheetId="7" hidden="1">{#N/A,#N/A,FALSE,"B1";#N/A,#N/A,FALSE,"B2";#N/A,#N/A,FALSE,"B3";#N/A,#N/A,FALSE,"A4";#N/A,#N/A,FALSE,"A3";#N/A,#N/A,FALSE,"A2";#N/A,#N/A,FALSE,"A1";#N/A,#N/A,FALSE,"Indice"}</definedName>
    <definedName name="BIL" localSheetId="1" hidden="1">{#N/A,#N/A,FALSE,"B1";#N/A,#N/A,FALSE,"B2";#N/A,#N/A,FALSE,"B3";#N/A,#N/A,FALSE,"A4";#N/A,#N/A,FALSE,"A3";#N/A,#N/A,FALSE,"A2";#N/A,#N/A,FALSE,"A1";#N/A,#N/A,FALSE,"Indice"}</definedName>
    <definedName name="BIL" localSheetId="2" hidden="1">{#N/A,#N/A,FALSE,"B1";#N/A,#N/A,FALSE,"B2";#N/A,#N/A,FALSE,"B3";#N/A,#N/A,FALSE,"A4";#N/A,#N/A,FALSE,"A3";#N/A,#N/A,FALSE,"A2";#N/A,#N/A,FALSE,"A1";#N/A,#N/A,FALSE,"Indice"}</definedName>
    <definedName name="BIL" localSheetId="3" hidden="1">{#N/A,#N/A,FALSE,"B1";#N/A,#N/A,FALSE,"B2";#N/A,#N/A,FALSE,"B3";#N/A,#N/A,FALSE,"A4";#N/A,#N/A,FALSE,"A3";#N/A,#N/A,FALSE,"A2";#N/A,#N/A,FALSE,"A1";#N/A,#N/A,FALSE,"Indice"}</definedName>
    <definedName name="BIL" localSheetId="8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6" hidden="1">{#N/A,#N/A,FALSE,"B1";#N/A,#N/A,FALSE,"B2";#N/A,#N/A,FALSE,"B3";#N/A,#N/A,FALSE,"A4";#N/A,#N/A,FALSE,"A3";#N/A,#N/A,FALSE,"A2";#N/A,#N/A,FALSE,"A1";#N/A,#N/A,FALSE,"Indice"}</definedName>
    <definedName name="BIL_1" localSheetId="7" hidden="1">{#N/A,#N/A,FALSE,"B1";#N/A,#N/A,FALSE,"B2";#N/A,#N/A,FALSE,"B3";#N/A,#N/A,FALSE,"A4";#N/A,#N/A,FALSE,"A3";#N/A,#N/A,FALSE,"A2";#N/A,#N/A,FALSE,"A1";#N/A,#N/A,FALSE,"Indice"}</definedName>
    <definedName name="BIL_1" localSheetId="1" hidden="1">{#N/A,#N/A,FALSE,"B1";#N/A,#N/A,FALSE,"B2";#N/A,#N/A,FALSE,"B3";#N/A,#N/A,FALSE,"A4";#N/A,#N/A,FALSE,"A3";#N/A,#N/A,FALSE,"A2";#N/A,#N/A,FALSE,"A1";#N/A,#N/A,FALSE,"Indice"}</definedName>
    <definedName name="BIL_1" localSheetId="2" hidden="1">{#N/A,#N/A,FALSE,"B1";#N/A,#N/A,FALSE,"B2";#N/A,#N/A,FALSE,"B3";#N/A,#N/A,FALSE,"A4";#N/A,#N/A,FALSE,"A3";#N/A,#N/A,FALSE,"A2";#N/A,#N/A,FALSE,"A1";#N/A,#N/A,FALSE,"Indice"}</definedName>
    <definedName name="BIL_1" localSheetId="8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6" hidden="1">{#N/A,#N/A,FALSE,"B1";#N/A,#N/A,FALSE,"B2";#N/A,#N/A,FALSE,"B3";#N/A,#N/A,FALSE,"A4";#N/A,#N/A,FALSE,"A3";#N/A,#N/A,FALSE,"A2";#N/A,#N/A,FALSE,"A1";#N/A,#N/A,FALSE,"Indice"}</definedName>
    <definedName name="BIL_2" localSheetId="7" hidden="1">{#N/A,#N/A,FALSE,"B1";#N/A,#N/A,FALSE,"B2";#N/A,#N/A,FALSE,"B3";#N/A,#N/A,FALSE,"A4";#N/A,#N/A,FALSE,"A3";#N/A,#N/A,FALSE,"A2";#N/A,#N/A,FALSE,"A1";#N/A,#N/A,FALSE,"Indice"}</definedName>
    <definedName name="BIL_2" localSheetId="1" hidden="1">{#N/A,#N/A,FALSE,"B1";#N/A,#N/A,FALSE,"B2";#N/A,#N/A,FALSE,"B3";#N/A,#N/A,FALSE,"A4";#N/A,#N/A,FALSE,"A3";#N/A,#N/A,FALSE,"A2";#N/A,#N/A,FALSE,"A1";#N/A,#N/A,FALSE,"Indice"}</definedName>
    <definedName name="BIL_2" localSheetId="2" hidden="1">{#N/A,#N/A,FALSE,"B1";#N/A,#N/A,FALSE,"B2";#N/A,#N/A,FALSE,"B3";#N/A,#N/A,FALSE,"A4";#N/A,#N/A,FALSE,"A3";#N/A,#N/A,FALSE,"A2";#N/A,#N/A,FALSE,"A1";#N/A,#N/A,FALSE,"Indice"}</definedName>
    <definedName name="BIL_2" localSheetId="8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6" hidden="1">{#N/A,#N/A,FALSE,"B1";#N/A,#N/A,FALSE,"B2";#N/A,#N/A,FALSE,"B3";#N/A,#N/A,FALSE,"A4";#N/A,#N/A,FALSE,"A3";#N/A,#N/A,FALSE,"A2";#N/A,#N/A,FALSE,"A1";#N/A,#N/A,FALSE,"Indice"}</definedName>
    <definedName name="BIL_3" localSheetId="7" hidden="1">{#N/A,#N/A,FALSE,"B1";#N/A,#N/A,FALSE,"B2";#N/A,#N/A,FALSE,"B3";#N/A,#N/A,FALSE,"A4";#N/A,#N/A,FALSE,"A3";#N/A,#N/A,FALSE,"A2";#N/A,#N/A,FALSE,"A1";#N/A,#N/A,FALSE,"Indice"}</definedName>
    <definedName name="BIL_3" localSheetId="1" hidden="1">{#N/A,#N/A,FALSE,"B1";#N/A,#N/A,FALSE,"B2";#N/A,#N/A,FALSE,"B3";#N/A,#N/A,FALSE,"A4";#N/A,#N/A,FALSE,"A3";#N/A,#N/A,FALSE,"A2";#N/A,#N/A,FALSE,"A1";#N/A,#N/A,FALSE,"Indice"}</definedName>
    <definedName name="BIL_3" localSheetId="2" hidden="1">{#N/A,#N/A,FALSE,"B1";#N/A,#N/A,FALSE,"B2";#N/A,#N/A,FALSE,"B3";#N/A,#N/A,FALSE,"A4";#N/A,#N/A,FALSE,"A3";#N/A,#N/A,FALSE,"A2";#N/A,#N/A,FALSE,"A1";#N/A,#N/A,FALSE,"Indice"}</definedName>
    <definedName name="BIL_3" localSheetId="8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6" hidden="1">{#N/A,#N/A,FALSE,"B1";#N/A,#N/A,FALSE,"B2";#N/A,#N/A,FALSE,"B3";#N/A,#N/A,FALSE,"A4";#N/A,#N/A,FALSE,"A3";#N/A,#N/A,FALSE,"A2";#N/A,#N/A,FALSE,"A1";#N/A,#N/A,FALSE,"Indice"}</definedName>
    <definedName name="BIL_4" localSheetId="7" hidden="1">{#N/A,#N/A,FALSE,"B1";#N/A,#N/A,FALSE,"B2";#N/A,#N/A,FALSE,"B3";#N/A,#N/A,FALSE,"A4";#N/A,#N/A,FALSE,"A3";#N/A,#N/A,FALSE,"A2";#N/A,#N/A,FALSE,"A1";#N/A,#N/A,FALSE,"Indice"}</definedName>
    <definedName name="BIL_4" localSheetId="1" hidden="1">{#N/A,#N/A,FALSE,"B1";#N/A,#N/A,FALSE,"B2";#N/A,#N/A,FALSE,"B3";#N/A,#N/A,FALSE,"A4";#N/A,#N/A,FALSE,"A3";#N/A,#N/A,FALSE,"A2";#N/A,#N/A,FALSE,"A1";#N/A,#N/A,FALSE,"Indice"}</definedName>
    <definedName name="BIL_4" localSheetId="2" hidden="1">{#N/A,#N/A,FALSE,"B1";#N/A,#N/A,FALSE,"B2";#N/A,#N/A,FALSE,"B3";#N/A,#N/A,FALSE,"A4";#N/A,#N/A,FALSE,"A3";#N/A,#N/A,FALSE,"A2";#N/A,#N/A,FALSE,"A1";#N/A,#N/A,FALSE,"Indice"}</definedName>
    <definedName name="BIL_4" localSheetId="8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6" hidden="1">{#N/A,#N/A,FALSE,"B1";#N/A,#N/A,FALSE,"B2";#N/A,#N/A,FALSE,"B3";#N/A,#N/A,FALSE,"A4";#N/A,#N/A,FALSE,"A3";#N/A,#N/A,FALSE,"A2";#N/A,#N/A,FALSE,"A1";#N/A,#N/A,FALSE,"Indice"}</definedName>
    <definedName name="BIL_5" localSheetId="7" hidden="1">{#N/A,#N/A,FALSE,"B1";#N/A,#N/A,FALSE,"B2";#N/A,#N/A,FALSE,"B3";#N/A,#N/A,FALSE,"A4";#N/A,#N/A,FALSE,"A3";#N/A,#N/A,FALSE,"A2";#N/A,#N/A,FALSE,"A1";#N/A,#N/A,FALSE,"Indice"}</definedName>
    <definedName name="BIL_5" localSheetId="1" hidden="1">{#N/A,#N/A,FALSE,"B1";#N/A,#N/A,FALSE,"B2";#N/A,#N/A,FALSE,"B3";#N/A,#N/A,FALSE,"A4";#N/A,#N/A,FALSE,"A3";#N/A,#N/A,FALSE,"A2";#N/A,#N/A,FALSE,"A1";#N/A,#N/A,FALSE,"Indice"}</definedName>
    <definedName name="BIL_5" localSheetId="2" hidden="1">{#N/A,#N/A,FALSE,"B1";#N/A,#N/A,FALSE,"B2";#N/A,#N/A,FALSE,"B3";#N/A,#N/A,FALSE,"A4";#N/A,#N/A,FALSE,"A3";#N/A,#N/A,FALSE,"A2";#N/A,#N/A,FALSE,"A1";#N/A,#N/A,FALSE,"Indice"}</definedName>
    <definedName name="BIL_5" localSheetId="8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6" hidden="1">{#N/A,#N/A,FALSE,"B3";#N/A,#N/A,FALSE,"B2";#N/A,#N/A,FALSE,"B1"}</definedName>
    <definedName name="bilancio_2002" localSheetId="7" hidden="1">{#N/A,#N/A,FALSE,"B3";#N/A,#N/A,FALSE,"B2";#N/A,#N/A,FALSE,"B1"}</definedName>
    <definedName name="bilancio_2002" localSheetId="1" hidden="1">{#N/A,#N/A,FALSE,"B3";#N/A,#N/A,FALSE,"B2";#N/A,#N/A,FALSE,"B1"}</definedName>
    <definedName name="bilancio_2002" localSheetId="2" hidden="1">{#N/A,#N/A,FALSE,"B3";#N/A,#N/A,FALSE,"B2";#N/A,#N/A,FALSE,"B1"}</definedName>
    <definedName name="bilancio_2002" localSheetId="8" hidden="1">{#N/A,#N/A,FALSE,"B3";#N/A,#N/A,FALSE,"B2";#N/A,#N/A,FALSE,"B1"}</definedName>
    <definedName name="bilancio_2002" hidden="1">{#N/A,#N/A,FALSE,"B3";#N/A,#N/A,FALSE,"B2";#N/A,#N/A,FALSE,"B1"}</definedName>
    <definedName name="bill" localSheetId="6" hidden="1">{#N/A,#N/A,FALSE,"B1";#N/A,#N/A,FALSE,"B2";#N/A,#N/A,FALSE,"B3";#N/A,#N/A,FALSE,"A4";#N/A,#N/A,FALSE,"A3";#N/A,#N/A,FALSE,"A2";#N/A,#N/A,FALSE,"A1";#N/A,#N/A,FALSE,"Indice"}</definedName>
    <definedName name="bill" localSheetId="7" hidden="1">{#N/A,#N/A,FALSE,"B1";#N/A,#N/A,FALSE,"B2";#N/A,#N/A,FALSE,"B3";#N/A,#N/A,FALSE,"A4";#N/A,#N/A,FALSE,"A3";#N/A,#N/A,FALSE,"A2";#N/A,#N/A,FALSE,"A1";#N/A,#N/A,FALSE,"Indice"}</definedName>
    <definedName name="bill" localSheetId="1" hidden="1">{#N/A,#N/A,FALSE,"B1";#N/A,#N/A,FALSE,"B2";#N/A,#N/A,FALSE,"B3";#N/A,#N/A,FALSE,"A4";#N/A,#N/A,FALSE,"A3";#N/A,#N/A,FALSE,"A2";#N/A,#N/A,FALSE,"A1";#N/A,#N/A,FALSE,"Indice"}</definedName>
    <definedName name="bill" localSheetId="2" hidden="1">{#N/A,#N/A,FALSE,"B1";#N/A,#N/A,FALSE,"B2";#N/A,#N/A,FALSE,"B3";#N/A,#N/A,FALSE,"A4";#N/A,#N/A,FALSE,"A3";#N/A,#N/A,FALSE,"A2";#N/A,#N/A,FALSE,"A1";#N/A,#N/A,FALSE,"Indice"}</definedName>
    <definedName name="bill" localSheetId="8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udget_1" localSheetId="6" hidden="1">{#N/A,#N/A,FALSE,"B1";#N/A,#N/A,FALSE,"B2";#N/A,#N/A,FALSE,"B3";#N/A,#N/A,FALSE,"A4";#N/A,#N/A,FALSE,"A3";#N/A,#N/A,FALSE,"A2";#N/A,#N/A,FALSE,"A1";#N/A,#N/A,FALSE,"Indice"}</definedName>
    <definedName name="Budget_1" localSheetId="7" hidden="1">{#N/A,#N/A,FALSE,"B1";#N/A,#N/A,FALSE,"B2";#N/A,#N/A,FALSE,"B3";#N/A,#N/A,FALSE,"A4";#N/A,#N/A,FALSE,"A3";#N/A,#N/A,FALSE,"A2";#N/A,#N/A,FALSE,"A1";#N/A,#N/A,FALSE,"Indice"}</definedName>
    <definedName name="Budget_1" localSheetId="1" hidden="1">{#N/A,#N/A,FALSE,"B1";#N/A,#N/A,FALSE,"B2";#N/A,#N/A,FALSE,"B3";#N/A,#N/A,FALSE,"A4";#N/A,#N/A,FALSE,"A3";#N/A,#N/A,FALSE,"A2";#N/A,#N/A,FALSE,"A1";#N/A,#N/A,FALSE,"Indice"}</definedName>
    <definedName name="Budget_1" localSheetId="2" hidden="1">{#N/A,#N/A,FALSE,"B1";#N/A,#N/A,FALSE,"B2";#N/A,#N/A,FALSE,"B3";#N/A,#N/A,FALSE,"A4";#N/A,#N/A,FALSE,"A3";#N/A,#N/A,FALSE,"A2";#N/A,#N/A,FALSE,"A1";#N/A,#N/A,FALSE,"Indice"}</definedName>
    <definedName name="Budget_1" localSheetId="8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6" hidden="1">{#N/A,#N/A,FALSE,"B1";#N/A,#N/A,FALSE,"B2";#N/A,#N/A,FALSE,"B3";#N/A,#N/A,FALSE,"A4";#N/A,#N/A,FALSE,"A3";#N/A,#N/A,FALSE,"A2";#N/A,#N/A,FALSE,"A1";#N/A,#N/A,FALSE,"Indice"}</definedName>
    <definedName name="C_CE_esteso2" localSheetId="7" hidden="1">{#N/A,#N/A,FALSE,"B1";#N/A,#N/A,FALSE,"B2";#N/A,#N/A,FALSE,"B3";#N/A,#N/A,FALSE,"A4";#N/A,#N/A,FALSE,"A3";#N/A,#N/A,FALSE,"A2";#N/A,#N/A,FALSE,"A1";#N/A,#N/A,FALSE,"Indice"}</definedName>
    <definedName name="C_CE_esteso2" localSheetId="1" hidden="1">{#N/A,#N/A,FALSE,"B1";#N/A,#N/A,FALSE,"B2";#N/A,#N/A,FALSE,"B3";#N/A,#N/A,FALSE,"A4";#N/A,#N/A,FALSE,"A3";#N/A,#N/A,FALSE,"A2";#N/A,#N/A,FALSE,"A1";#N/A,#N/A,FALSE,"Indice"}</definedName>
    <definedName name="C_CE_esteso2" localSheetId="2" hidden="1">{#N/A,#N/A,FALSE,"B1";#N/A,#N/A,FALSE,"B2";#N/A,#N/A,FALSE,"B3";#N/A,#N/A,FALSE,"A4";#N/A,#N/A,FALSE,"A3";#N/A,#N/A,FALSE,"A2";#N/A,#N/A,FALSE,"A1";#N/A,#N/A,FALSE,"Indice"}</definedName>
    <definedName name="C_CE_esteso2" localSheetId="8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 localSheetId="6">#REF!</definedName>
    <definedName name="CARSAP" localSheetId="1">#REF!</definedName>
    <definedName name="CARSAP">#REF!</definedName>
    <definedName name="Cartclin" localSheetId="6">[16]Ricavi!#REF!</definedName>
    <definedName name="Cartclin" localSheetId="1">[17]Ricavi!#REF!</definedName>
    <definedName name="Cartclin" localSheetId="2">[18]Ricavi!#REF!</definedName>
    <definedName name="Cartclin">[19]Ricavi!#REF!</definedName>
    <definedName name="CATEGORIA" localSheetId="1">[20]TABELLE!$A$1:$B$7</definedName>
    <definedName name="CATEGORIA" localSheetId="2">[21]TABELLE!$A$1:$B$7</definedName>
    <definedName name="CATEGORIA">[22]TABELLE!$A$1:$B$7</definedName>
    <definedName name="cazzo" localSheetId="6" hidden="1">{#N/A,#N/A,FALSE,"Indice"}</definedName>
    <definedName name="cazzo" localSheetId="7" hidden="1">{#N/A,#N/A,FALSE,"Indice"}</definedName>
    <definedName name="cazzo" localSheetId="8" hidden="1">{#N/A,#N/A,FALSE,"Indice"}</definedName>
    <definedName name="cazzo" hidden="1">{#N/A,#N/A,FALSE,"Indice"}</definedName>
    <definedName name="ccccc" localSheetId="6" hidden="1">{#N/A,#N/A,FALSE,"A4";#N/A,#N/A,FALSE,"A3";#N/A,#N/A,FALSE,"A2";#N/A,#N/A,FALSE,"A1"}</definedName>
    <definedName name="ccccc" localSheetId="7" hidden="1">{#N/A,#N/A,FALSE,"A4";#N/A,#N/A,FALSE,"A3";#N/A,#N/A,FALSE,"A2";#N/A,#N/A,FALSE,"A1"}</definedName>
    <definedName name="ccccc" localSheetId="8" hidden="1">{#N/A,#N/A,FALSE,"A4";#N/A,#N/A,FALSE,"A3";#N/A,#N/A,FALSE,"A2";#N/A,#N/A,FALSE,"A1"}</definedName>
    <definedName name="ccccc" hidden="1">{#N/A,#N/A,FALSE,"A4";#N/A,#N/A,FALSE,"A3";#N/A,#N/A,FALSE,"A2";#N/A,#N/A,FALSE,"A1"}</definedName>
    <definedName name="cd" localSheetId="4" hidden="1">{#N/A,#N/A,FALSE,"Indice"}</definedName>
    <definedName name="cd" localSheetId="6" hidden="1">{#N/A,#N/A,FALSE,"Indice"}</definedName>
    <definedName name="cd" localSheetId="7" hidden="1">{#N/A,#N/A,FALSE,"Indice"}</definedName>
    <definedName name="cd" localSheetId="1" hidden="1">{#N/A,#N/A,FALSE,"Indice"}</definedName>
    <definedName name="cd" localSheetId="2" hidden="1">{#N/A,#N/A,FALSE,"Indice"}</definedName>
    <definedName name="cd" localSheetId="3" hidden="1">{#N/A,#N/A,FALSE,"Indice"}</definedName>
    <definedName name="cd" localSheetId="8" hidden="1">{#N/A,#N/A,FALSE,"Indice"}</definedName>
    <definedName name="cd" hidden="1">{#N/A,#N/A,FALSE,"Indice"}</definedName>
    <definedName name="cd_1" localSheetId="6" hidden="1">{#N/A,#N/A,FALSE,"Indice"}</definedName>
    <definedName name="cd_1" localSheetId="7" hidden="1">{#N/A,#N/A,FALSE,"Indice"}</definedName>
    <definedName name="cd_1" localSheetId="1" hidden="1">{#N/A,#N/A,FALSE,"Indice"}</definedName>
    <definedName name="cd_1" localSheetId="2" hidden="1">{#N/A,#N/A,FALSE,"Indice"}</definedName>
    <definedName name="cd_1" localSheetId="8" hidden="1">{#N/A,#N/A,FALSE,"Indice"}</definedName>
    <definedName name="cd_1" hidden="1">{#N/A,#N/A,FALSE,"Indice"}</definedName>
    <definedName name="cd_2" localSheetId="6" hidden="1">{#N/A,#N/A,FALSE,"Indice"}</definedName>
    <definedName name="cd_2" localSheetId="7" hidden="1">{#N/A,#N/A,FALSE,"Indice"}</definedName>
    <definedName name="cd_2" localSheetId="1" hidden="1">{#N/A,#N/A,FALSE,"Indice"}</definedName>
    <definedName name="cd_2" localSheetId="2" hidden="1">{#N/A,#N/A,FALSE,"Indice"}</definedName>
    <definedName name="cd_2" localSheetId="8" hidden="1">{#N/A,#N/A,FALSE,"Indice"}</definedName>
    <definedName name="cd_2" hidden="1">{#N/A,#N/A,FALSE,"Indice"}</definedName>
    <definedName name="cd_3" localSheetId="6" hidden="1">{#N/A,#N/A,FALSE,"Indice"}</definedName>
    <definedName name="cd_3" localSheetId="7" hidden="1">{#N/A,#N/A,FALSE,"Indice"}</definedName>
    <definedName name="cd_3" localSheetId="1" hidden="1">{#N/A,#N/A,FALSE,"Indice"}</definedName>
    <definedName name="cd_3" localSheetId="2" hidden="1">{#N/A,#N/A,FALSE,"Indice"}</definedName>
    <definedName name="cd_3" localSheetId="8" hidden="1">{#N/A,#N/A,FALSE,"Indice"}</definedName>
    <definedName name="cd_3" hidden="1">{#N/A,#N/A,FALSE,"Indice"}</definedName>
    <definedName name="cd_4" localSheetId="6" hidden="1">{#N/A,#N/A,FALSE,"Indice"}</definedName>
    <definedName name="cd_4" localSheetId="7" hidden="1">{#N/A,#N/A,FALSE,"Indice"}</definedName>
    <definedName name="cd_4" localSheetId="1" hidden="1">{#N/A,#N/A,FALSE,"Indice"}</definedName>
    <definedName name="cd_4" localSheetId="2" hidden="1">{#N/A,#N/A,FALSE,"Indice"}</definedName>
    <definedName name="cd_4" localSheetId="8" hidden="1">{#N/A,#N/A,FALSE,"Indice"}</definedName>
    <definedName name="cd_4" hidden="1">{#N/A,#N/A,FALSE,"Indice"}</definedName>
    <definedName name="cd_5" localSheetId="6" hidden="1">{#N/A,#N/A,FALSE,"Indice"}</definedName>
    <definedName name="cd_5" localSheetId="7" hidden="1">{#N/A,#N/A,FALSE,"Indice"}</definedName>
    <definedName name="cd_5" localSheetId="1" hidden="1">{#N/A,#N/A,FALSE,"Indice"}</definedName>
    <definedName name="cd_5" localSheetId="2" hidden="1">{#N/A,#N/A,FALSE,"Indice"}</definedName>
    <definedName name="cd_5" localSheetId="8" hidden="1">{#N/A,#N/A,FALSE,"Indice"}</definedName>
    <definedName name="cd_5" hidden="1">{#N/A,#N/A,FALSE,"Indice"}</definedName>
    <definedName name="ceesteso" localSheetId="6">'[23]tabella 3'!$A:$B</definedName>
    <definedName name="ceesteso" localSheetId="1">'[24]tabella 3'!$A:$B</definedName>
    <definedName name="ceesteso" localSheetId="2">'[25]tabella 3'!$A:$B</definedName>
    <definedName name="ceesteso">'[26]tabella 3'!$A:$B</definedName>
    <definedName name="cer" localSheetId="4" hidden="1">{#N/A,#N/A,FALSE,"B1";#N/A,#N/A,FALSE,"B2";#N/A,#N/A,FALSE,"B3";#N/A,#N/A,FALSE,"A4";#N/A,#N/A,FALSE,"A3";#N/A,#N/A,FALSE,"A2";#N/A,#N/A,FALSE,"A1";#N/A,#N/A,FALSE,"Indice"}</definedName>
    <definedName name="cer" localSheetId="6" hidden="1">{#N/A,#N/A,FALSE,"B1";#N/A,#N/A,FALSE,"B2";#N/A,#N/A,FALSE,"B3";#N/A,#N/A,FALSE,"A4";#N/A,#N/A,FALSE,"A3";#N/A,#N/A,FALSE,"A2";#N/A,#N/A,FALSE,"A1";#N/A,#N/A,FALSE,"Indice"}</definedName>
    <definedName name="cer" localSheetId="7" hidden="1">{#N/A,#N/A,FALSE,"B1";#N/A,#N/A,FALSE,"B2";#N/A,#N/A,FALSE,"B3";#N/A,#N/A,FALSE,"A4";#N/A,#N/A,FALSE,"A3";#N/A,#N/A,FALSE,"A2";#N/A,#N/A,FALSE,"A1";#N/A,#N/A,FALSE,"Indice"}</definedName>
    <definedName name="cer" localSheetId="1" hidden="1">{#N/A,#N/A,FALSE,"B1";#N/A,#N/A,FALSE,"B2";#N/A,#N/A,FALSE,"B3";#N/A,#N/A,FALSE,"A4";#N/A,#N/A,FALSE,"A3";#N/A,#N/A,FALSE,"A2";#N/A,#N/A,FALSE,"A1";#N/A,#N/A,FALSE,"Indice"}</definedName>
    <definedName name="cer" localSheetId="2" hidden="1">{#N/A,#N/A,FALSE,"B1";#N/A,#N/A,FALSE,"B2";#N/A,#N/A,FALSE,"B3";#N/A,#N/A,FALSE,"A4";#N/A,#N/A,FALSE,"A3";#N/A,#N/A,FALSE,"A2";#N/A,#N/A,FALSE,"A1";#N/A,#N/A,FALSE,"Indice"}</definedName>
    <definedName name="cer" localSheetId="3" hidden="1">{#N/A,#N/A,FALSE,"B1";#N/A,#N/A,FALSE,"B2";#N/A,#N/A,FALSE,"B3";#N/A,#N/A,FALSE,"A4";#N/A,#N/A,FALSE,"A3";#N/A,#N/A,FALSE,"A2";#N/A,#N/A,FALSE,"A1";#N/A,#N/A,FALSE,"Indice"}</definedName>
    <definedName name="cer" localSheetId="8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6" hidden="1">{#N/A,#N/A,FALSE,"B1";#N/A,#N/A,FALSE,"B2";#N/A,#N/A,FALSE,"B3";#N/A,#N/A,FALSE,"A4";#N/A,#N/A,FALSE,"A3";#N/A,#N/A,FALSE,"A2";#N/A,#N/A,FALSE,"A1";#N/A,#N/A,FALSE,"Indice"}</definedName>
    <definedName name="cer_1" localSheetId="7" hidden="1">{#N/A,#N/A,FALSE,"B1";#N/A,#N/A,FALSE,"B2";#N/A,#N/A,FALSE,"B3";#N/A,#N/A,FALSE,"A4";#N/A,#N/A,FALSE,"A3";#N/A,#N/A,FALSE,"A2";#N/A,#N/A,FALSE,"A1";#N/A,#N/A,FALSE,"Indice"}</definedName>
    <definedName name="cer_1" localSheetId="1" hidden="1">{#N/A,#N/A,FALSE,"B1";#N/A,#N/A,FALSE,"B2";#N/A,#N/A,FALSE,"B3";#N/A,#N/A,FALSE,"A4";#N/A,#N/A,FALSE,"A3";#N/A,#N/A,FALSE,"A2";#N/A,#N/A,FALSE,"A1";#N/A,#N/A,FALSE,"Indice"}</definedName>
    <definedName name="cer_1" localSheetId="2" hidden="1">{#N/A,#N/A,FALSE,"B1";#N/A,#N/A,FALSE,"B2";#N/A,#N/A,FALSE,"B3";#N/A,#N/A,FALSE,"A4";#N/A,#N/A,FALSE,"A3";#N/A,#N/A,FALSE,"A2";#N/A,#N/A,FALSE,"A1";#N/A,#N/A,FALSE,"Indice"}</definedName>
    <definedName name="cer_1" localSheetId="8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6" hidden="1">{#N/A,#N/A,FALSE,"B1";#N/A,#N/A,FALSE,"B2";#N/A,#N/A,FALSE,"B3";#N/A,#N/A,FALSE,"A4";#N/A,#N/A,FALSE,"A3";#N/A,#N/A,FALSE,"A2";#N/A,#N/A,FALSE,"A1";#N/A,#N/A,FALSE,"Indice"}</definedName>
    <definedName name="cer_2" localSheetId="7" hidden="1">{#N/A,#N/A,FALSE,"B1";#N/A,#N/A,FALSE,"B2";#N/A,#N/A,FALSE,"B3";#N/A,#N/A,FALSE,"A4";#N/A,#N/A,FALSE,"A3";#N/A,#N/A,FALSE,"A2";#N/A,#N/A,FALSE,"A1";#N/A,#N/A,FALSE,"Indice"}</definedName>
    <definedName name="cer_2" localSheetId="1" hidden="1">{#N/A,#N/A,FALSE,"B1";#N/A,#N/A,FALSE,"B2";#N/A,#N/A,FALSE,"B3";#N/A,#N/A,FALSE,"A4";#N/A,#N/A,FALSE,"A3";#N/A,#N/A,FALSE,"A2";#N/A,#N/A,FALSE,"A1";#N/A,#N/A,FALSE,"Indice"}</definedName>
    <definedName name="cer_2" localSheetId="2" hidden="1">{#N/A,#N/A,FALSE,"B1";#N/A,#N/A,FALSE,"B2";#N/A,#N/A,FALSE,"B3";#N/A,#N/A,FALSE,"A4";#N/A,#N/A,FALSE,"A3";#N/A,#N/A,FALSE,"A2";#N/A,#N/A,FALSE,"A1";#N/A,#N/A,FALSE,"Indice"}</definedName>
    <definedName name="cer_2" localSheetId="8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6" hidden="1">{#N/A,#N/A,FALSE,"B1";#N/A,#N/A,FALSE,"B2";#N/A,#N/A,FALSE,"B3";#N/A,#N/A,FALSE,"A4";#N/A,#N/A,FALSE,"A3";#N/A,#N/A,FALSE,"A2";#N/A,#N/A,FALSE,"A1";#N/A,#N/A,FALSE,"Indice"}</definedName>
    <definedName name="cer_3" localSheetId="7" hidden="1">{#N/A,#N/A,FALSE,"B1";#N/A,#N/A,FALSE,"B2";#N/A,#N/A,FALSE,"B3";#N/A,#N/A,FALSE,"A4";#N/A,#N/A,FALSE,"A3";#N/A,#N/A,FALSE,"A2";#N/A,#N/A,FALSE,"A1";#N/A,#N/A,FALSE,"Indice"}</definedName>
    <definedName name="cer_3" localSheetId="1" hidden="1">{#N/A,#N/A,FALSE,"B1";#N/A,#N/A,FALSE,"B2";#N/A,#N/A,FALSE,"B3";#N/A,#N/A,FALSE,"A4";#N/A,#N/A,FALSE,"A3";#N/A,#N/A,FALSE,"A2";#N/A,#N/A,FALSE,"A1";#N/A,#N/A,FALSE,"Indice"}</definedName>
    <definedName name="cer_3" localSheetId="2" hidden="1">{#N/A,#N/A,FALSE,"B1";#N/A,#N/A,FALSE,"B2";#N/A,#N/A,FALSE,"B3";#N/A,#N/A,FALSE,"A4";#N/A,#N/A,FALSE,"A3";#N/A,#N/A,FALSE,"A2";#N/A,#N/A,FALSE,"A1";#N/A,#N/A,FALSE,"Indice"}</definedName>
    <definedName name="cer_3" localSheetId="8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6" hidden="1">{#N/A,#N/A,FALSE,"B1";#N/A,#N/A,FALSE,"B2";#N/A,#N/A,FALSE,"B3";#N/A,#N/A,FALSE,"A4";#N/A,#N/A,FALSE,"A3";#N/A,#N/A,FALSE,"A2";#N/A,#N/A,FALSE,"A1";#N/A,#N/A,FALSE,"Indice"}</definedName>
    <definedName name="cer_4" localSheetId="7" hidden="1">{#N/A,#N/A,FALSE,"B1";#N/A,#N/A,FALSE,"B2";#N/A,#N/A,FALSE,"B3";#N/A,#N/A,FALSE,"A4";#N/A,#N/A,FALSE,"A3";#N/A,#N/A,FALSE,"A2";#N/A,#N/A,FALSE,"A1";#N/A,#N/A,FALSE,"Indice"}</definedName>
    <definedName name="cer_4" localSheetId="1" hidden="1">{#N/A,#N/A,FALSE,"B1";#N/A,#N/A,FALSE,"B2";#N/A,#N/A,FALSE,"B3";#N/A,#N/A,FALSE,"A4";#N/A,#N/A,FALSE,"A3";#N/A,#N/A,FALSE,"A2";#N/A,#N/A,FALSE,"A1";#N/A,#N/A,FALSE,"Indice"}</definedName>
    <definedName name="cer_4" localSheetId="2" hidden="1">{#N/A,#N/A,FALSE,"B1";#N/A,#N/A,FALSE,"B2";#N/A,#N/A,FALSE,"B3";#N/A,#N/A,FALSE,"A4";#N/A,#N/A,FALSE,"A3";#N/A,#N/A,FALSE,"A2";#N/A,#N/A,FALSE,"A1";#N/A,#N/A,FALSE,"Indice"}</definedName>
    <definedName name="cer_4" localSheetId="8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6" hidden="1">{#N/A,#N/A,FALSE,"B1";#N/A,#N/A,FALSE,"B2";#N/A,#N/A,FALSE,"B3";#N/A,#N/A,FALSE,"A4";#N/A,#N/A,FALSE,"A3";#N/A,#N/A,FALSE,"A2";#N/A,#N/A,FALSE,"A1";#N/A,#N/A,FALSE,"Indice"}</definedName>
    <definedName name="cer_5" localSheetId="7" hidden="1">{#N/A,#N/A,FALSE,"B1";#N/A,#N/A,FALSE,"B2";#N/A,#N/A,FALSE,"B3";#N/A,#N/A,FALSE,"A4";#N/A,#N/A,FALSE,"A3";#N/A,#N/A,FALSE,"A2";#N/A,#N/A,FALSE,"A1";#N/A,#N/A,FALSE,"Indice"}</definedName>
    <definedName name="cer_5" localSheetId="1" hidden="1">{#N/A,#N/A,FALSE,"B1";#N/A,#N/A,FALSE,"B2";#N/A,#N/A,FALSE,"B3";#N/A,#N/A,FALSE,"A4";#N/A,#N/A,FALSE,"A3";#N/A,#N/A,FALSE,"A2";#N/A,#N/A,FALSE,"A1";#N/A,#N/A,FALSE,"Indice"}</definedName>
    <definedName name="cer_5" localSheetId="2" hidden="1">{#N/A,#N/A,FALSE,"B1";#N/A,#N/A,FALSE,"B2";#N/A,#N/A,FALSE,"B3";#N/A,#N/A,FALSE,"A4";#N/A,#N/A,FALSE,"A3";#N/A,#N/A,FALSE,"A2";#N/A,#N/A,FALSE,"A1";#N/A,#N/A,FALSE,"Indice"}</definedName>
    <definedName name="cer_5" localSheetId="8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4" hidden="1">{#N/A,#N/A,FALSE,"B3";#N/A,#N/A,FALSE,"B2";#N/A,#N/A,FALSE,"B1"}</definedName>
    <definedName name="cerd" localSheetId="6" hidden="1">{#N/A,#N/A,FALSE,"B3";#N/A,#N/A,FALSE,"B2";#N/A,#N/A,FALSE,"B1"}</definedName>
    <definedName name="cerd" localSheetId="7" hidden="1">{#N/A,#N/A,FALSE,"B3";#N/A,#N/A,FALSE,"B2";#N/A,#N/A,FALSE,"B1"}</definedName>
    <definedName name="cerd" localSheetId="1" hidden="1">{#N/A,#N/A,FALSE,"B3";#N/A,#N/A,FALSE,"B2";#N/A,#N/A,FALSE,"B1"}</definedName>
    <definedName name="cerd" localSheetId="2" hidden="1">{#N/A,#N/A,FALSE,"B3";#N/A,#N/A,FALSE,"B2";#N/A,#N/A,FALSE,"B1"}</definedName>
    <definedName name="cerd" localSheetId="3" hidden="1">{#N/A,#N/A,FALSE,"B3";#N/A,#N/A,FALSE,"B2";#N/A,#N/A,FALSE,"B1"}</definedName>
    <definedName name="cerd" localSheetId="8" hidden="1">{#N/A,#N/A,FALSE,"B3";#N/A,#N/A,FALSE,"B2";#N/A,#N/A,FALSE,"B1"}</definedName>
    <definedName name="cerd" hidden="1">{#N/A,#N/A,FALSE,"B3";#N/A,#N/A,FALSE,"B2";#N/A,#N/A,FALSE,"B1"}</definedName>
    <definedName name="cerd_1" localSheetId="6" hidden="1">{#N/A,#N/A,FALSE,"B3";#N/A,#N/A,FALSE,"B2";#N/A,#N/A,FALSE,"B1"}</definedName>
    <definedName name="cerd_1" localSheetId="7" hidden="1">{#N/A,#N/A,FALSE,"B3";#N/A,#N/A,FALSE,"B2";#N/A,#N/A,FALSE,"B1"}</definedName>
    <definedName name="cerd_1" localSheetId="1" hidden="1">{#N/A,#N/A,FALSE,"B3";#N/A,#N/A,FALSE,"B2";#N/A,#N/A,FALSE,"B1"}</definedName>
    <definedName name="cerd_1" localSheetId="2" hidden="1">{#N/A,#N/A,FALSE,"B3";#N/A,#N/A,FALSE,"B2";#N/A,#N/A,FALSE,"B1"}</definedName>
    <definedName name="cerd_1" localSheetId="8" hidden="1">{#N/A,#N/A,FALSE,"B3";#N/A,#N/A,FALSE,"B2";#N/A,#N/A,FALSE,"B1"}</definedName>
    <definedName name="cerd_1" hidden="1">{#N/A,#N/A,FALSE,"B3";#N/A,#N/A,FALSE,"B2";#N/A,#N/A,FALSE,"B1"}</definedName>
    <definedName name="cerd_2" localSheetId="6" hidden="1">{#N/A,#N/A,FALSE,"B3";#N/A,#N/A,FALSE,"B2";#N/A,#N/A,FALSE,"B1"}</definedName>
    <definedName name="cerd_2" localSheetId="7" hidden="1">{#N/A,#N/A,FALSE,"B3";#N/A,#N/A,FALSE,"B2";#N/A,#N/A,FALSE,"B1"}</definedName>
    <definedName name="cerd_2" localSheetId="1" hidden="1">{#N/A,#N/A,FALSE,"B3";#N/A,#N/A,FALSE,"B2";#N/A,#N/A,FALSE,"B1"}</definedName>
    <definedName name="cerd_2" localSheetId="2" hidden="1">{#N/A,#N/A,FALSE,"B3";#N/A,#N/A,FALSE,"B2";#N/A,#N/A,FALSE,"B1"}</definedName>
    <definedName name="cerd_2" localSheetId="8" hidden="1">{#N/A,#N/A,FALSE,"B3";#N/A,#N/A,FALSE,"B2";#N/A,#N/A,FALSE,"B1"}</definedName>
    <definedName name="cerd_2" hidden="1">{#N/A,#N/A,FALSE,"B3";#N/A,#N/A,FALSE,"B2";#N/A,#N/A,FALSE,"B1"}</definedName>
    <definedName name="cerd_3" localSheetId="6" hidden="1">{#N/A,#N/A,FALSE,"B3";#N/A,#N/A,FALSE,"B2";#N/A,#N/A,FALSE,"B1"}</definedName>
    <definedName name="cerd_3" localSheetId="7" hidden="1">{#N/A,#N/A,FALSE,"B3";#N/A,#N/A,FALSE,"B2";#N/A,#N/A,FALSE,"B1"}</definedName>
    <definedName name="cerd_3" localSheetId="1" hidden="1">{#N/A,#N/A,FALSE,"B3";#N/A,#N/A,FALSE,"B2";#N/A,#N/A,FALSE,"B1"}</definedName>
    <definedName name="cerd_3" localSheetId="2" hidden="1">{#N/A,#N/A,FALSE,"B3";#N/A,#N/A,FALSE,"B2";#N/A,#N/A,FALSE,"B1"}</definedName>
    <definedName name="cerd_3" localSheetId="8" hidden="1">{#N/A,#N/A,FALSE,"B3";#N/A,#N/A,FALSE,"B2";#N/A,#N/A,FALSE,"B1"}</definedName>
    <definedName name="cerd_3" hidden="1">{#N/A,#N/A,FALSE,"B3";#N/A,#N/A,FALSE,"B2";#N/A,#N/A,FALSE,"B1"}</definedName>
    <definedName name="cerd_4" localSheetId="6" hidden="1">{#N/A,#N/A,FALSE,"B3";#N/A,#N/A,FALSE,"B2";#N/A,#N/A,FALSE,"B1"}</definedName>
    <definedName name="cerd_4" localSheetId="7" hidden="1">{#N/A,#N/A,FALSE,"B3";#N/A,#N/A,FALSE,"B2";#N/A,#N/A,FALSE,"B1"}</definedName>
    <definedName name="cerd_4" localSheetId="1" hidden="1">{#N/A,#N/A,FALSE,"B3";#N/A,#N/A,FALSE,"B2";#N/A,#N/A,FALSE,"B1"}</definedName>
    <definedName name="cerd_4" localSheetId="2" hidden="1">{#N/A,#N/A,FALSE,"B3";#N/A,#N/A,FALSE,"B2";#N/A,#N/A,FALSE,"B1"}</definedName>
    <definedName name="cerd_4" localSheetId="8" hidden="1">{#N/A,#N/A,FALSE,"B3";#N/A,#N/A,FALSE,"B2";#N/A,#N/A,FALSE,"B1"}</definedName>
    <definedName name="cerd_4" hidden="1">{#N/A,#N/A,FALSE,"B3";#N/A,#N/A,FALSE,"B2";#N/A,#N/A,FALSE,"B1"}</definedName>
    <definedName name="cerd_5" localSheetId="6" hidden="1">{#N/A,#N/A,FALSE,"B3";#N/A,#N/A,FALSE,"B2";#N/A,#N/A,FALSE,"B1"}</definedName>
    <definedName name="cerd_5" localSheetId="7" hidden="1">{#N/A,#N/A,FALSE,"B3";#N/A,#N/A,FALSE,"B2";#N/A,#N/A,FALSE,"B1"}</definedName>
    <definedName name="cerd_5" localSheetId="1" hidden="1">{#N/A,#N/A,FALSE,"B3";#N/A,#N/A,FALSE,"B2";#N/A,#N/A,FALSE,"B1"}</definedName>
    <definedName name="cerd_5" localSheetId="2" hidden="1">{#N/A,#N/A,FALSE,"B3";#N/A,#N/A,FALSE,"B2";#N/A,#N/A,FALSE,"B1"}</definedName>
    <definedName name="cerd_5" localSheetId="8" hidden="1">{#N/A,#N/A,FALSE,"B3";#N/A,#N/A,FALSE,"B2";#N/A,#N/A,FALSE,"B1"}</definedName>
    <definedName name="cerd_5" hidden="1">{#N/A,#N/A,FALSE,"B3";#N/A,#N/A,FALSE,"B2";#N/A,#N/A,FALSE,"B1"}</definedName>
    <definedName name="cerdo" localSheetId="4" hidden="1">{#N/A,#N/A,FALSE,"B3";#N/A,#N/A,FALSE,"B2";#N/A,#N/A,FALSE,"B1"}</definedName>
    <definedName name="cerdo" localSheetId="6" hidden="1">{#N/A,#N/A,FALSE,"B3";#N/A,#N/A,FALSE,"B2";#N/A,#N/A,FALSE,"B1"}</definedName>
    <definedName name="cerdo" localSheetId="7" hidden="1">{#N/A,#N/A,FALSE,"B3";#N/A,#N/A,FALSE,"B2";#N/A,#N/A,FALSE,"B1"}</definedName>
    <definedName name="cerdo" localSheetId="1" hidden="1">{#N/A,#N/A,FALSE,"B3";#N/A,#N/A,FALSE,"B2";#N/A,#N/A,FALSE,"B1"}</definedName>
    <definedName name="cerdo" localSheetId="2" hidden="1">{#N/A,#N/A,FALSE,"B3";#N/A,#N/A,FALSE,"B2";#N/A,#N/A,FALSE,"B1"}</definedName>
    <definedName name="cerdo" localSheetId="3" hidden="1">{#N/A,#N/A,FALSE,"B3";#N/A,#N/A,FALSE,"B2";#N/A,#N/A,FALSE,"B1"}</definedName>
    <definedName name="cerdo" localSheetId="8" hidden="1">{#N/A,#N/A,FALSE,"B3";#N/A,#N/A,FALSE,"B2";#N/A,#N/A,FALSE,"B1"}</definedName>
    <definedName name="cerdo" hidden="1">{#N/A,#N/A,FALSE,"B3";#N/A,#N/A,FALSE,"B2";#N/A,#N/A,FALSE,"B1"}</definedName>
    <definedName name="cerdo_1" localSheetId="6" hidden="1">{#N/A,#N/A,FALSE,"B3";#N/A,#N/A,FALSE,"B2";#N/A,#N/A,FALSE,"B1"}</definedName>
    <definedName name="cerdo_1" localSheetId="7" hidden="1">{#N/A,#N/A,FALSE,"B3";#N/A,#N/A,FALSE,"B2";#N/A,#N/A,FALSE,"B1"}</definedName>
    <definedName name="cerdo_1" localSheetId="1" hidden="1">{#N/A,#N/A,FALSE,"B3";#N/A,#N/A,FALSE,"B2";#N/A,#N/A,FALSE,"B1"}</definedName>
    <definedName name="cerdo_1" localSheetId="2" hidden="1">{#N/A,#N/A,FALSE,"B3";#N/A,#N/A,FALSE,"B2";#N/A,#N/A,FALSE,"B1"}</definedName>
    <definedName name="cerdo_1" localSheetId="8" hidden="1">{#N/A,#N/A,FALSE,"B3";#N/A,#N/A,FALSE,"B2";#N/A,#N/A,FALSE,"B1"}</definedName>
    <definedName name="cerdo_1" hidden="1">{#N/A,#N/A,FALSE,"B3";#N/A,#N/A,FALSE,"B2";#N/A,#N/A,FALSE,"B1"}</definedName>
    <definedName name="cerdo_2" localSheetId="6" hidden="1">{#N/A,#N/A,FALSE,"B3";#N/A,#N/A,FALSE,"B2";#N/A,#N/A,FALSE,"B1"}</definedName>
    <definedName name="cerdo_2" localSheetId="7" hidden="1">{#N/A,#N/A,FALSE,"B3";#N/A,#N/A,FALSE,"B2";#N/A,#N/A,FALSE,"B1"}</definedName>
    <definedName name="cerdo_2" localSheetId="1" hidden="1">{#N/A,#N/A,FALSE,"B3";#N/A,#N/A,FALSE,"B2";#N/A,#N/A,FALSE,"B1"}</definedName>
    <definedName name="cerdo_2" localSheetId="2" hidden="1">{#N/A,#N/A,FALSE,"B3";#N/A,#N/A,FALSE,"B2";#N/A,#N/A,FALSE,"B1"}</definedName>
    <definedName name="cerdo_2" localSheetId="8" hidden="1">{#N/A,#N/A,FALSE,"B3";#N/A,#N/A,FALSE,"B2";#N/A,#N/A,FALSE,"B1"}</definedName>
    <definedName name="cerdo_2" hidden="1">{#N/A,#N/A,FALSE,"B3";#N/A,#N/A,FALSE,"B2";#N/A,#N/A,FALSE,"B1"}</definedName>
    <definedName name="cerdo_3" localSheetId="6" hidden="1">{#N/A,#N/A,FALSE,"B3";#N/A,#N/A,FALSE,"B2";#N/A,#N/A,FALSE,"B1"}</definedName>
    <definedName name="cerdo_3" localSheetId="7" hidden="1">{#N/A,#N/A,FALSE,"B3";#N/A,#N/A,FALSE,"B2";#N/A,#N/A,FALSE,"B1"}</definedName>
    <definedName name="cerdo_3" localSheetId="1" hidden="1">{#N/A,#N/A,FALSE,"B3";#N/A,#N/A,FALSE,"B2";#N/A,#N/A,FALSE,"B1"}</definedName>
    <definedName name="cerdo_3" localSheetId="2" hidden="1">{#N/A,#N/A,FALSE,"B3";#N/A,#N/A,FALSE,"B2";#N/A,#N/A,FALSE,"B1"}</definedName>
    <definedName name="cerdo_3" localSheetId="8" hidden="1">{#N/A,#N/A,FALSE,"B3";#N/A,#N/A,FALSE,"B2";#N/A,#N/A,FALSE,"B1"}</definedName>
    <definedName name="cerdo_3" hidden="1">{#N/A,#N/A,FALSE,"B3";#N/A,#N/A,FALSE,"B2";#N/A,#N/A,FALSE,"B1"}</definedName>
    <definedName name="cerdo_4" localSheetId="6" hidden="1">{#N/A,#N/A,FALSE,"B3";#N/A,#N/A,FALSE,"B2";#N/A,#N/A,FALSE,"B1"}</definedName>
    <definedName name="cerdo_4" localSheetId="7" hidden="1">{#N/A,#N/A,FALSE,"B3";#N/A,#N/A,FALSE,"B2";#N/A,#N/A,FALSE,"B1"}</definedName>
    <definedName name="cerdo_4" localSheetId="1" hidden="1">{#N/A,#N/A,FALSE,"B3";#N/A,#N/A,FALSE,"B2";#N/A,#N/A,FALSE,"B1"}</definedName>
    <definedName name="cerdo_4" localSheetId="2" hidden="1">{#N/A,#N/A,FALSE,"B3";#N/A,#N/A,FALSE,"B2";#N/A,#N/A,FALSE,"B1"}</definedName>
    <definedName name="cerdo_4" localSheetId="8" hidden="1">{#N/A,#N/A,FALSE,"B3";#N/A,#N/A,FALSE,"B2";#N/A,#N/A,FALSE,"B1"}</definedName>
    <definedName name="cerdo_4" hidden="1">{#N/A,#N/A,FALSE,"B3";#N/A,#N/A,FALSE,"B2";#N/A,#N/A,FALSE,"B1"}</definedName>
    <definedName name="cerdo_5" localSheetId="6" hidden="1">{#N/A,#N/A,FALSE,"B3";#N/A,#N/A,FALSE,"B2";#N/A,#N/A,FALSE,"B1"}</definedName>
    <definedName name="cerdo_5" localSheetId="7" hidden="1">{#N/A,#N/A,FALSE,"B3";#N/A,#N/A,FALSE,"B2";#N/A,#N/A,FALSE,"B1"}</definedName>
    <definedName name="cerdo_5" localSheetId="1" hidden="1">{#N/A,#N/A,FALSE,"B3";#N/A,#N/A,FALSE,"B2";#N/A,#N/A,FALSE,"B1"}</definedName>
    <definedName name="cerdo_5" localSheetId="2" hidden="1">{#N/A,#N/A,FALSE,"B3";#N/A,#N/A,FALSE,"B2";#N/A,#N/A,FALSE,"B1"}</definedName>
    <definedName name="cerdo_5" localSheetId="8" hidden="1">{#N/A,#N/A,FALSE,"B3";#N/A,#N/A,FALSE,"B2";#N/A,#N/A,FALSE,"B1"}</definedName>
    <definedName name="cerdo_5" hidden="1">{#N/A,#N/A,FALSE,"B3";#N/A,#N/A,FALSE,"B2";#N/A,#N/A,FALSE,"B1"}</definedName>
    <definedName name="CERI" localSheetId="4" hidden="1">{#N/A,#N/A,FALSE,"B1";#N/A,#N/A,FALSE,"B2";#N/A,#N/A,FALSE,"B3";#N/A,#N/A,FALSE,"A4";#N/A,#N/A,FALSE,"A3";#N/A,#N/A,FALSE,"A2";#N/A,#N/A,FALSE,"A1";#N/A,#N/A,FALSE,"Indice"}</definedName>
    <definedName name="CERI" localSheetId="6" hidden="1">{#N/A,#N/A,FALSE,"B1";#N/A,#N/A,FALSE,"B2";#N/A,#N/A,FALSE,"B3";#N/A,#N/A,FALSE,"A4";#N/A,#N/A,FALSE,"A3";#N/A,#N/A,FALSE,"A2";#N/A,#N/A,FALSE,"A1";#N/A,#N/A,FALSE,"Indice"}</definedName>
    <definedName name="CERI" localSheetId="7" hidden="1">{#N/A,#N/A,FALSE,"B1";#N/A,#N/A,FALSE,"B2";#N/A,#N/A,FALSE,"B3";#N/A,#N/A,FALSE,"A4";#N/A,#N/A,FALSE,"A3";#N/A,#N/A,FALSE,"A2";#N/A,#N/A,FALSE,"A1";#N/A,#N/A,FALSE,"Indice"}</definedName>
    <definedName name="CERI" localSheetId="1" hidden="1">{#N/A,#N/A,FALSE,"B1";#N/A,#N/A,FALSE,"B2";#N/A,#N/A,FALSE,"B3";#N/A,#N/A,FALSE,"A4";#N/A,#N/A,FALSE,"A3";#N/A,#N/A,FALSE,"A2";#N/A,#N/A,FALSE,"A1";#N/A,#N/A,FALSE,"Indice"}</definedName>
    <definedName name="CERI" localSheetId="2" hidden="1">{#N/A,#N/A,FALSE,"B1";#N/A,#N/A,FALSE,"B2";#N/A,#N/A,FALSE,"B3";#N/A,#N/A,FALSE,"A4";#N/A,#N/A,FALSE,"A3";#N/A,#N/A,FALSE,"A2";#N/A,#N/A,FALSE,"A1";#N/A,#N/A,FALSE,"Indice"}</definedName>
    <definedName name="CERI" localSheetId="3" hidden="1">{#N/A,#N/A,FALSE,"B1";#N/A,#N/A,FALSE,"B2";#N/A,#N/A,FALSE,"B3";#N/A,#N/A,FALSE,"A4";#N/A,#N/A,FALSE,"A3";#N/A,#N/A,FALSE,"A2";#N/A,#N/A,FALSE,"A1";#N/A,#N/A,FALSE,"Indice"}</definedName>
    <definedName name="CERI" localSheetId="8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6" hidden="1">{#N/A,#N/A,FALSE,"B1";#N/A,#N/A,FALSE,"B2";#N/A,#N/A,FALSE,"B3";#N/A,#N/A,FALSE,"A4";#N/A,#N/A,FALSE,"A3";#N/A,#N/A,FALSE,"A2";#N/A,#N/A,FALSE,"A1";#N/A,#N/A,FALSE,"Indice"}</definedName>
    <definedName name="CERI_1" localSheetId="7" hidden="1">{#N/A,#N/A,FALSE,"B1";#N/A,#N/A,FALSE,"B2";#N/A,#N/A,FALSE,"B3";#N/A,#N/A,FALSE,"A4";#N/A,#N/A,FALSE,"A3";#N/A,#N/A,FALSE,"A2";#N/A,#N/A,FALSE,"A1";#N/A,#N/A,FALSE,"Indice"}</definedName>
    <definedName name="CERI_1" localSheetId="1" hidden="1">{#N/A,#N/A,FALSE,"B1";#N/A,#N/A,FALSE,"B2";#N/A,#N/A,FALSE,"B3";#N/A,#N/A,FALSE,"A4";#N/A,#N/A,FALSE,"A3";#N/A,#N/A,FALSE,"A2";#N/A,#N/A,FALSE,"A1";#N/A,#N/A,FALSE,"Indice"}</definedName>
    <definedName name="CERI_1" localSheetId="2" hidden="1">{#N/A,#N/A,FALSE,"B1";#N/A,#N/A,FALSE,"B2";#N/A,#N/A,FALSE,"B3";#N/A,#N/A,FALSE,"A4";#N/A,#N/A,FALSE,"A3";#N/A,#N/A,FALSE,"A2";#N/A,#N/A,FALSE,"A1";#N/A,#N/A,FALSE,"Indice"}</definedName>
    <definedName name="CERI_1" localSheetId="8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6" hidden="1">{#N/A,#N/A,FALSE,"B1";#N/A,#N/A,FALSE,"B2";#N/A,#N/A,FALSE,"B3";#N/A,#N/A,FALSE,"A4";#N/A,#N/A,FALSE,"A3";#N/A,#N/A,FALSE,"A2";#N/A,#N/A,FALSE,"A1";#N/A,#N/A,FALSE,"Indice"}</definedName>
    <definedName name="CERI_2" localSheetId="7" hidden="1">{#N/A,#N/A,FALSE,"B1";#N/A,#N/A,FALSE,"B2";#N/A,#N/A,FALSE,"B3";#N/A,#N/A,FALSE,"A4";#N/A,#N/A,FALSE,"A3";#N/A,#N/A,FALSE,"A2";#N/A,#N/A,FALSE,"A1";#N/A,#N/A,FALSE,"Indice"}</definedName>
    <definedName name="CERI_2" localSheetId="1" hidden="1">{#N/A,#N/A,FALSE,"B1";#N/A,#N/A,FALSE,"B2";#N/A,#N/A,FALSE,"B3";#N/A,#N/A,FALSE,"A4";#N/A,#N/A,FALSE,"A3";#N/A,#N/A,FALSE,"A2";#N/A,#N/A,FALSE,"A1";#N/A,#N/A,FALSE,"Indice"}</definedName>
    <definedName name="CERI_2" localSheetId="2" hidden="1">{#N/A,#N/A,FALSE,"B1";#N/A,#N/A,FALSE,"B2";#N/A,#N/A,FALSE,"B3";#N/A,#N/A,FALSE,"A4";#N/A,#N/A,FALSE,"A3";#N/A,#N/A,FALSE,"A2";#N/A,#N/A,FALSE,"A1";#N/A,#N/A,FALSE,"Indice"}</definedName>
    <definedName name="CERI_2" localSheetId="8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6" hidden="1">{#N/A,#N/A,FALSE,"B1";#N/A,#N/A,FALSE,"B2";#N/A,#N/A,FALSE,"B3";#N/A,#N/A,FALSE,"A4";#N/A,#N/A,FALSE,"A3";#N/A,#N/A,FALSE,"A2";#N/A,#N/A,FALSE,"A1";#N/A,#N/A,FALSE,"Indice"}</definedName>
    <definedName name="CERI_3" localSheetId="7" hidden="1">{#N/A,#N/A,FALSE,"B1";#N/A,#N/A,FALSE,"B2";#N/A,#N/A,FALSE,"B3";#N/A,#N/A,FALSE,"A4";#N/A,#N/A,FALSE,"A3";#N/A,#N/A,FALSE,"A2";#N/A,#N/A,FALSE,"A1";#N/A,#N/A,FALSE,"Indice"}</definedName>
    <definedName name="CERI_3" localSheetId="1" hidden="1">{#N/A,#N/A,FALSE,"B1";#N/A,#N/A,FALSE,"B2";#N/A,#N/A,FALSE,"B3";#N/A,#N/A,FALSE,"A4";#N/A,#N/A,FALSE,"A3";#N/A,#N/A,FALSE,"A2";#N/A,#N/A,FALSE,"A1";#N/A,#N/A,FALSE,"Indice"}</definedName>
    <definedName name="CERI_3" localSheetId="2" hidden="1">{#N/A,#N/A,FALSE,"B1";#N/A,#N/A,FALSE,"B2";#N/A,#N/A,FALSE,"B3";#N/A,#N/A,FALSE,"A4";#N/A,#N/A,FALSE,"A3";#N/A,#N/A,FALSE,"A2";#N/A,#N/A,FALSE,"A1";#N/A,#N/A,FALSE,"Indice"}</definedName>
    <definedName name="CERI_3" localSheetId="8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6" hidden="1">{#N/A,#N/A,FALSE,"B1";#N/A,#N/A,FALSE,"B2";#N/A,#N/A,FALSE,"B3";#N/A,#N/A,FALSE,"A4";#N/A,#N/A,FALSE,"A3";#N/A,#N/A,FALSE,"A2";#N/A,#N/A,FALSE,"A1";#N/A,#N/A,FALSE,"Indice"}</definedName>
    <definedName name="CERI_4" localSheetId="7" hidden="1">{#N/A,#N/A,FALSE,"B1";#N/A,#N/A,FALSE,"B2";#N/A,#N/A,FALSE,"B3";#N/A,#N/A,FALSE,"A4";#N/A,#N/A,FALSE,"A3";#N/A,#N/A,FALSE,"A2";#N/A,#N/A,FALSE,"A1";#N/A,#N/A,FALSE,"Indice"}</definedName>
    <definedName name="CERI_4" localSheetId="1" hidden="1">{#N/A,#N/A,FALSE,"B1";#N/A,#N/A,FALSE,"B2";#N/A,#N/A,FALSE,"B3";#N/A,#N/A,FALSE,"A4";#N/A,#N/A,FALSE,"A3";#N/A,#N/A,FALSE,"A2";#N/A,#N/A,FALSE,"A1";#N/A,#N/A,FALSE,"Indice"}</definedName>
    <definedName name="CERI_4" localSheetId="2" hidden="1">{#N/A,#N/A,FALSE,"B1";#N/A,#N/A,FALSE,"B2";#N/A,#N/A,FALSE,"B3";#N/A,#N/A,FALSE,"A4";#N/A,#N/A,FALSE,"A3";#N/A,#N/A,FALSE,"A2";#N/A,#N/A,FALSE,"A1";#N/A,#N/A,FALSE,"Indice"}</definedName>
    <definedName name="CERI_4" localSheetId="8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6" hidden="1">{#N/A,#N/A,FALSE,"B1";#N/A,#N/A,FALSE,"B2";#N/A,#N/A,FALSE,"B3";#N/A,#N/A,FALSE,"A4";#N/A,#N/A,FALSE,"A3";#N/A,#N/A,FALSE,"A2";#N/A,#N/A,FALSE,"A1";#N/A,#N/A,FALSE,"Indice"}</definedName>
    <definedName name="CERI_5" localSheetId="7" hidden="1">{#N/A,#N/A,FALSE,"B1";#N/A,#N/A,FALSE,"B2";#N/A,#N/A,FALSE,"B3";#N/A,#N/A,FALSE,"A4";#N/A,#N/A,FALSE,"A3";#N/A,#N/A,FALSE,"A2";#N/A,#N/A,FALSE,"A1";#N/A,#N/A,FALSE,"Indice"}</definedName>
    <definedName name="CERI_5" localSheetId="1" hidden="1">{#N/A,#N/A,FALSE,"B1";#N/A,#N/A,FALSE,"B2";#N/A,#N/A,FALSE,"B3";#N/A,#N/A,FALSE,"A4";#N/A,#N/A,FALSE,"A3";#N/A,#N/A,FALSE,"A2";#N/A,#N/A,FALSE,"A1";#N/A,#N/A,FALSE,"Indice"}</definedName>
    <definedName name="CERI_5" localSheetId="2" hidden="1">{#N/A,#N/A,FALSE,"B1";#N/A,#N/A,FALSE,"B2";#N/A,#N/A,FALSE,"B3";#N/A,#N/A,FALSE,"A4";#N/A,#N/A,FALSE,"A3";#N/A,#N/A,FALSE,"A2";#N/A,#N/A,FALSE,"A1";#N/A,#N/A,FALSE,"Indice"}</definedName>
    <definedName name="CERI_5" localSheetId="8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4" hidden="1">{#N/A,#N/A,FALSE,"B1";#N/A,#N/A,FALSE,"B2";#N/A,#N/A,FALSE,"B3";#N/A,#N/A,FALSE,"A4";#N/A,#N/A,FALSE,"A3";#N/A,#N/A,FALSE,"A2";#N/A,#N/A,FALSE,"A1";#N/A,#N/A,FALSE,"Indice"}</definedName>
    <definedName name="cersa" localSheetId="6" hidden="1">{#N/A,#N/A,FALSE,"B1";#N/A,#N/A,FALSE,"B2";#N/A,#N/A,FALSE,"B3";#N/A,#N/A,FALSE,"A4";#N/A,#N/A,FALSE,"A3";#N/A,#N/A,FALSE,"A2";#N/A,#N/A,FALSE,"A1";#N/A,#N/A,FALSE,"Indice"}</definedName>
    <definedName name="cersa" localSheetId="7" hidden="1">{#N/A,#N/A,FALSE,"B1";#N/A,#N/A,FALSE,"B2";#N/A,#N/A,FALSE,"B3";#N/A,#N/A,FALSE,"A4";#N/A,#N/A,FALSE,"A3";#N/A,#N/A,FALSE,"A2";#N/A,#N/A,FALSE,"A1";#N/A,#N/A,FALSE,"Indice"}</definedName>
    <definedName name="cersa" localSheetId="1" hidden="1">{#N/A,#N/A,FALSE,"B1";#N/A,#N/A,FALSE,"B2";#N/A,#N/A,FALSE,"B3";#N/A,#N/A,FALSE,"A4";#N/A,#N/A,FALSE,"A3";#N/A,#N/A,FALSE,"A2";#N/A,#N/A,FALSE,"A1";#N/A,#N/A,FALSE,"Indice"}</definedName>
    <definedName name="cersa" localSheetId="2" hidden="1">{#N/A,#N/A,FALSE,"B1";#N/A,#N/A,FALSE,"B2";#N/A,#N/A,FALSE,"B3";#N/A,#N/A,FALSE,"A4";#N/A,#N/A,FALSE,"A3";#N/A,#N/A,FALSE,"A2";#N/A,#N/A,FALSE,"A1";#N/A,#N/A,FALSE,"Indice"}</definedName>
    <definedName name="cersa" localSheetId="3" hidden="1">{#N/A,#N/A,FALSE,"B1";#N/A,#N/A,FALSE,"B2";#N/A,#N/A,FALSE,"B3";#N/A,#N/A,FALSE,"A4";#N/A,#N/A,FALSE,"A3";#N/A,#N/A,FALSE,"A2";#N/A,#N/A,FALSE,"A1";#N/A,#N/A,FALSE,"Indice"}</definedName>
    <definedName name="cersa" localSheetId="8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6" hidden="1">{#N/A,#N/A,FALSE,"B1";#N/A,#N/A,FALSE,"B2";#N/A,#N/A,FALSE,"B3";#N/A,#N/A,FALSE,"A4";#N/A,#N/A,FALSE,"A3";#N/A,#N/A,FALSE,"A2";#N/A,#N/A,FALSE,"A1";#N/A,#N/A,FALSE,"Indice"}</definedName>
    <definedName name="cersa_1" localSheetId="7" hidden="1">{#N/A,#N/A,FALSE,"B1";#N/A,#N/A,FALSE,"B2";#N/A,#N/A,FALSE,"B3";#N/A,#N/A,FALSE,"A4";#N/A,#N/A,FALSE,"A3";#N/A,#N/A,FALSE,"A2";#N/A,#N/A,FALSE,"A1";#N/A,#N/A,FALSE,"Indice"}</definedName>
    <definedName name="cersa_1" localSheetId="1" hidden="1">{#N/A,#N/A,FALSE,"B1";#N/A,#N/A,FALSE,"B2";#N/A,#N/A,FALSE,"B3";#N/A,#N/A,FALSE,"A4";#N/A,#N/A,FALSE,"A3";#N/A,#N/A,FALSE,"A2";#N/A,#N/A,FALSE,"A1";#N/A,#N/A,FALSE,"Indice"}</definedName>
    <definedName name="cersa_1" localSheetId="2" hidden="1">{#N/A,#N/A,FALSE,"B1";#N/A,#N/A,FALSE,"B2";#N/A,#N/A,FALSE,"B3";#N/A,#N/A,FALSE,"A4";#N/A,#N/A,FALSE,"A3";#N/A,#N/A,FALSE,"A2";#N/A,#N/A,FALSE,"A1";#N/A,#N/A,FALSE,"Indice"}</definedName>
    <definedName name="cersa_1" localSheetId="8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6" hidden="1">{#N/A,#N/A,FALSE,"B1";#N/A,#N/A,FALSE,"B2";#N/A,#N/A,FALSE,"B3";#N/A,#N/A,FALSE,"A4";#N/A,#N/A,FALSE,"A3";#N/A,#N/A,FALSE,"A2";#N/A,#N/A,FALSE,"A1";#N/A,#N/A,FALSE,"Indice"}</definedName>
    <definedName name="cersa_2" localSheetId="7" hidden="1">{#N/A,#N/A,FALSE,"B1";#N/A,#N/A,FALSE,"B2";#N/A,#N/A,FALSE,"B3";#N/A,#N/A,FALSE,"A4";#N/A,#N/A,FALSE,"A3";#N/A,#N/A,FALSE,"A2";#N/A,#N/A,FALSE,"A1";#N/A,#N/A,FALSE,"Indice"}</definedName>
    <definedName name="cersa_2" localSheetId="1" hidden="1">{#N/A,#N/A,FALSE,"B1";#N/A,#N/A,FALSE,"B2";#N/A,#N/A,FALSE,"B3";#N/A,#N/A,FALSE,"A4";#N/A,#N/A,FALSE,"A3";#N/A,#N/A,FALSE,"A2";#N/A,#N/A,FALSE,"A1";#N/A,#N/A,FALSE,"Indice"}</definedName>
    <definedName name="cersa_2" localSheetId="2" hidden="1">{#N/A,#N/A,FALSE,"B1";#N/A,#N/A,FALSE,"B2";#N/A,#N/A,FALSE,"B3";#N/A,#N/A,FALSE,"A4";#N/A,#N/A,FALSE,"A3";#N/A,#N/A,FALSE,"A2";#N/A,#N/A,FALSE,"A1";#N/A,#N/A,FALSE,"Indice"}</definedName>
    <definedName name="cersa_2" localSheetId="8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6" hidden="1">{#N/A,#N/A,FALSE,"B1";#N/A,#N/A,FALSE,"B2";#N/A,#N/A,FALSE,"B3";#N/A,#N/A,FALSE,"A4";#N/A,#N/A,FALSE,"A3";#N/A,#N/A,FALSE,"A2";#N/A,#N/A,FALSE,"A1";#N/A,#N/A,FALSE,"Indice"}</definedName>
    <definedName name="cersa_3" localSheetId="7" hidden="1">{#N/A,#N/A,FALSE,"B1";#N/A,#N/A,FALSE,"B2";#N/A,#N/A,FALSE,"B3";#N/A,#N/A,FALSE,"A4";#N/A,#N/A,FALSE,"A3";#N/A,#N/A,FALSE,"A2";#N/A,#N/A,FALSE,"A1";#N/A,#N/A,FALSE,"Indice"}</definedName>
    <definedName name="cersa_3" localSheetId="1" hidden="1">{#N/A,#N/A,FALSE,"B1";#N/A,#N/A,FALSE,"B2";#N/A,#N/A,FALSE,"B3";#N/A,#N/A,FALSE,"A4";#N/A,#N/A,FALSE,"A3";#N/A,#N/A,FALSE,"A2";#N/A,#N/A,FALSE,"A1";#N/A,#N/A,FALSE,"Indice"}</definedName>
    <definedName name="cersa_3" localSheetId="2" hidden="1">{#N/A,#N/A,FALSE,"B1";#N/A,#N/A,FALSE,"B2";#N/A,#N/A,FALSE,"B3";#N/A,#N/A,FALSE,"A4";#N/A,#N/A,FALSE,"A3";#N/A,#N/A,FALSE,"A2";#N/A,#N/A,FALSE,"A1";#N/A,#N/A,FALSE,"Indice"}</definedName>
    <definedName name="cersa_3" localSheetId="8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6" hidden="1">{#N/A,#N/A,FALSE,"B1";#N/A,#N/A,FALSE,"B2";#N/A,#N/A,FALSE,"B3";#N/A,#N/A,FALSE,"A4";#N/A,#N/A,FALSE,"A3";#N/A,#N/A,FALSE,"A2";#N/A,#N/A,FALSE,"A1";#N/A,#N/A,FALSE,"Indice"}</definedName>
    <definedName name="cersa_4" localSheetId="7" hidden="1">{#N/A,#N/A,FALSE,"B1";#N/A,#N/A,FALSE,"B2";#N/A,#N/A,FALSE,"B3";#N/A,#N/A,FALSE,"A4";#N/A,#N/A,FALSE,"A3";#N/A,#N/A,FALSE,"A2";#N/A,#N/A,FALSE,"A1";#N/A,#N/A,FALSE,"Indice"}</definedName>
    <definedName name="cersa_4" localSheetId="1" hidden="1">{#N/A,#N/A,FALSE,"B1";#N/A,#N/A,FALSE,"B2";#N/A,#N/A,FALSE,"B3";#N/A,#N/A,FALSE,"A4";#N/A,#N/A,FALSE,"A3";#N/A,#N/A,FALSE,"A2";#N/A,#N/A,FALSE,"A1";#N/A,#N/A,FALSE,"Indice"}</definedName>
    <definedName name="cersa_4" localSheetId="2" hidden="1">{#N/A,#N/A,FALSE,"B1";#N/A,#N/A,FALSE,"B2";#N/A,#N/A,FALSE,"B3";#N/A,#N/A,FALSE,"A4";#N/A,#N/A,FALSE,"A3";#N/A,#N/A,FALSE,"A2";#N/A,#N/A,FALSE,"A1";#N/A,#N/A,FALSE,"Indice"}</definedName>
    <definedName name="cersa_4" localSheetId="8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6" hidden="1">{#N/A,#N/A,FALSE,"B1";#N/A,#N/A,FALSE,"B2";#N/A,#N/A,FALSE,"B3";#N/A,#N/A,FALSE,"A4";#N/A,#N/A,FALSE,"A3";#N/A,#N/A,FALSE,"A2";#N/A,#N/A,FALSE,"A1";#N/A,#N/A,FALSE,"Indice"}</definedName>
    <definedName name="cersa_5" localSheetId="7" hidden="1">{#N/A,#N/A,FALSE,"B1";#N/A,#N/A,FALSE,"B2";#N/A,#N/A,FALSE,"B3";#N/A,#N/A,FALSE,"A4";#N/A,#N/A,FALSE,"A3";#N/A,#N/A,FALSE,"A2";#N/A,#N/A,FALSE,"A1";#N/A,#N/A,FALSE,"Indice"}</definedName>
    <definedName name="cersa_5" localSheetId="1" hidden="1">{#N/A,#N/A,FALSE,"B1";#N/A,#N/A,FALSE,"B2";#N/A,#N/A,FALSE,"B3";#N/A,#N/A,FALSE,"A4";#N/A,#N/A,FALSE,"A3";#N/A,#N/A,FALSE,"A2";#N/A,#N/A,FALSE,"A1";#N/A,#N/A,FALSE,"Indice"}</definedName>
    <definedName name="cersa_5" localSheetId="2" hidden="1">{#N/A,#N/A,FALSE,"B1";#N/A,#N/A,FALSE,"B2";#N/A,#N/A,FALSE,"B3";#N/A,#N/A,FALSE,"A4";#N/A,#N/A,FALSE,"A3";#N/A,#N/A,FALSE,"A2";#N/A,#N/A,FALSE,"A1";#N/A,#N/A,FALSE,"Indice"}</definedName>
    <definedName name="cersa_5" localSheetId="8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4" hidden="1">{#N/A,#N/A,FALSE,"B1";#N/A,#N/A,FALSE,"B2";#N/A,#N/A,FALSE,"B3";#N/A,#N/A,FALSE,"A4";#N/A,#N/A,FALSE,"A3";#N/A,#N/A,FALSE,"A2";#N/A,#N/A,FALSE,"A1";#N/A,#N/A,FALSE,"Indice"}</definedName>
    <definedName name="cesa" localSheetId="6" hidden="1">{#N/A,#N/A,FALSE,"B1";#N/A,#N/A,FALSE,"B2";#N/A,#N/A,FALSE,"B3";#N/A,#N/A,FALSE,"A4";#N/A,#N/A,FALSE,"A3";#N/A,#N/A,FALSE,"A2";#N/A,#N/A,FALSE,"A1";#N/A,#N/A,FALSE,"Indice"}</definedName>
    <definedName name="cesa" localSheetId="7" hidden="1">{#N/A,#N/A,FALSE,"B1";#N/A,#N/A,FALSE,"B2";#N/A,#N/A,FALSE,"B3";#N/A,#N/A,FALSE,"A4";#N/A,#N/A,FALSE,"A3";#N/A,#N/A,FALSE,"A2";#N/A,#N/A,FALSE,"A1";#N/A,#N/A,FALSE,"Indice"}</definedName>
    <definedName name="cesa" localSheetId="1" hidden="1">{#N/A,#N/A,FALSE,"B1";#N/A,#N/A,FALSE,"B2";#N/A,#N/A,FALSE,"B3";#N/A,#N/A,FALSE,"A4";#N/A,#N/A,FALSE,"A3";#N/A,#N/A,FALSE,"A2";#N/A,#N/A,FALSE,"A1";#N/A,#N/A,FALSE,"Indice"}</definedName>
    <definedName name="cesa" localSheetId="2" hidden="1">{#N/A,#N/A,FALSE,"B1";#N/A,#N/A,FALSE,"B2";#N/A,#N/A,FALSE,"B3";#N/A,#N/A,FALSE,"A4";#N/A,#N/A,FALSE,"A3";#N/A,#N/A,FALSE,"A2";#N/A,#N/A,FALSE,"A1";#N/A,#N/A,FALSE,"Indice"}</definedName>
    <definedName name="cesa" localSheetId="3" hidden="1">{#N/A,#N/A,FALSE,"B1";#N/A,#N/A,FALSE,"B2";#N/A,#N/A,FALSE,"B3";#N/A,#N/A,FALSE,"A4";#N/A,#N/A,FALSE,"A3";#N/A,#N/A,FALSE,"A2";#N/A,#N/A,FALSE,"A1";#N/A,#N/A,FALSE,"Indice"}</definedName>
    <definedName name="cesa" localSheetId="8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6" hidden="1">{#N/A,#N/A,FALSE,"B1";#N/A,#N/A,FALSE,"B2";#N/A,#N/A,FALSE,"B3";#N/A,#N/A,FALSE,"A4";#N/A,#N/A,FALSE,"A3";#N/A,#N/A,FALSE,"A2";#N/A,#N/A,FALSE,"A1";#N/A,#N/A,FALSE,"Indice"}</definedName>
    <definedName name="cesa_1" localSheetId="7" hidden="1">{#N/A,#N/A,FALSE,"B1";#N/A,#N/A,FALSE,"B2";#N/A,#N/A,FALSE,"B3";#N/A,#N/A,FALSE,"A4";#N/A,#N/A,FALSE,"A3";#N/A,#N/A,FALSE,"A2";#N/A,#N/A,FALSE,"A1";#N/A,#N/A,FALSE,"Indice"}</definedName>
    <definedName name="cesa_1" localSheetId="1" hidden="1">{#N/A,#N/A,FALSE,"B1";#N/A,#N/A,FALSE,"B2";#N/A,#N/A,FALSE,"B3";#N/A,#N/A,FALSE,"A4";#N/A,#N/A,FALSE,"A3";#N/A,#N/A,FALSE,"A2";#N/A,#N/A,FALSE,"A1";#N/A,#N/A,FALSE,"Indice"}</definedName>
    <definedName name="cesa_1" localSheetId="2" hidden="1">{#N/A,#N/A,FALSE,"B1";#N/A,#N/A,FALSE,"B2";#N/A,#N/A,FALSE,"B3";#N/A,#N/A,FALSE,"A4";#N/A,#N/A,FALSE,"A3";#N/A,#N/A,FALSE,"A2";#N/A,#N/A,FALSE,"A1";#N/A,#N/A,FALSE,"Indice"}</definedName>
    <definedName name="cesa_1" localSheetId="8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6" hidden="1">{#N/A,#N/A,FALSE,"B1";#N/A,#N/A,FALSE,"B2";#N/A,#N/A,FALSE,"B3";#N/A,#N/A,FALSE,"A4";#N/A,#N/A,FALSE,"A3";#N/A,#N/A,FALSE,"A2";#N/A,#N/A,FALSE,"A1";#N/A,#N/A,FALSE,"Indice"}</definedName>
    <definedName name="cesa_2" localSheetId="7" hidden="1">{#N/A,#N/A,FALSE,"B1";#N/A,#N/A,FALSE,"B2";#N/A,#N/A,FALSE,"B3";#N/A,#N/A,FALSE,"A4";#N/A,#N/A,FALSE,"A3";#N/A,#N/A,FALSE,"A2";#N/A,#N/A,FALSE,"A1";#N/A,#N/A,FALSE,"Indice"}</definedName>
    <definedName name="cesa_2" localSheetId="1" hidden="1">{#N/A,#N/A,FALSE,"B1";#N/A,#N/A,FALSE,"B2";#N/A,#N/A,FALSE,"B3";#N/A,#N/A,FALSE,"A4";#N/A,#N/A,FALSE,"A3";#N/A,#N/A,FALSE,"A2";#N/A,#N/A,FALSE,"A1";#N/A,#N/A,FALSE,"Indice"}</definedName>
    <definedName name="cesa_2" localSheetId="2" hidden="1">{#N/A,#N/A,FALSE,"B1";#N/A,#N/A,FALSE,"B2";#N/A,#N/A,FALSE,"B3";#N/A,#N/A,FALSE,"A4";#N/A,#N/A,FALSE,"A3";#N/A,#N/A,FALSE,"A2";#N/A,#N/A,FALSE,"A1";#N/A,#N/A,FALSE,"Indice"}</definedName>
    <definedName name="cesa_2" localSheetId="8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6" hidden="1">{#N/A,#N/A,FALSE,"B1";#N/A,#N/A,FALSE,"B2";#N/A,#N/A,FALSE,"B3";#N/A,#N/A,FALSE,"A4";#N/A,#N/A,FALSE,"A3";#N/A,#N/A,FALSE,"A2";#N/A,#N/A,FALSE,"A1";#N/A,#N/A,FALSE,"Indice"}</definedName>
    <definedName name="cesa_3" localSheetId="7" hidden="1">{#N/A,#N/A,FALSE,"B1";#N/A,#N/A,FALSE,"B2";#N/A,#N/A,FALSE,"B3";#N/A,#N/A,FALSE,"A4";#N/A,#N/A,FALSE,"A3";#N/A,#N/A,FALSE,"A2";#N/A,#N/A,FALSE,"A1";#N/A,#N/A,FALSE,"Indice"}</definedName>
    <definedName name="cesa_3" localSheetId="1" hidden="1">{#N/A,#N/A,FALSE,"B1";#N/A,#N/A,FALSE,"B2";#N/A,#N/A,FALSE,"B3";#N/A,#N/A,FALSE,"A4";#N/A,#N/A,FALSE,"A3";#N/A,#N/A,FALSE,"A2";#N/A,#N/A,FALSE,"A1";#N/A,#N/A,FALSE,"Indice"}</definedName>
    <definedName name="cesa_3" localSheetId="2" hidden="1">{#N/A,#N/A,FALSE,"B1";#N/A,#N/A,FALSE,"B2";#N/A,#N/A,FALSE,"B3";#N/A,#N/A,FALSE,"A4";#N/A,#N/A,FALSE,"A3";#N/A,#N/A,FALSE,"A2";#N/A,#N/A,FALSE,"A1";#N/A,#N/A,FALSE,"Indice"}</definedName>
    <definedName name="cesa_3" localSheetId="8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6" hidden="1">{#N/A,#N/A,FALSE,"B1";#N/A,#N/A,FALSE,"B2";#N/A,#N/A,FALSE,"B3";#N/A,#N/A,FALSE,"A4";#N/A,#N/A,FALSE,"A3";#N/A,#N/A,FALSE,"A2";#N/A,#N/A,FALSE,"A1";#N/A,#N/A,FALSE,"Indice"}</definedName>
    <definedName name="cesa_4" localSheetId="7" hidden="1">{#N/A,#N/A,FALSE,"B1";#N/A,#N/A,FALSE,"B2";#N/A,#N/A,FALSE,"B3";#N/A,#N/A,FALSE,"A4";#N/A,#N/A,FALSE,"A3";#N/A,#N/A,FALSE,"A2";#N/A,#N/A,FALSE,"A1";#N/A,#N/A,FALSE,"Indice"}</definedName>
    <definedName name="cesa_4" localSheetId="1" hidden="1">{#N/A,#N/A,FALSE,"B1";#N/A,#N/A,FALSE,"B2";#N/A,#N/A,FALSE,"B3";#N/A,#N/A,FALSE,"A4";#N/A,#N/A,FALSE,"A3";#N/A,#N/A,FALSE,"A2";#N/A,#N/A,FALSE,"A1";#N/A,#N/A,FALSE,"Indice"}</definedName>
    <definedName name="cesa_4" localSheetId="2" hidden="1">{#N/A,#N/A,FALSE,"B1";#N/A,#N/A,FALSE,"B2";#N/A,#N/A,FALSE,"B3";#N/A,#N/A,FALSE,"A4";#N/A,#N/A,FALSE,"A3";#N/A,#N/A,FALSE,"A2";#N/A,#N/A,FALSE,"A1";#N/A,#N/A,FALSE,"Indice"}</definedName>
    <definedName name="cesa_4" localSheetId="8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6" hidden="1">{#N/A,#N/A,FALSE,"B1";#N/A,#N/A,FALSE,"B2";#N/A,#N/A,FALSE,"B3";#N/A,#N/A,FALSE,"A4";#N/A,#N/A,FALSE,"A3";#N/A,#N/A,FALSE,"A2";#N/A,#N/A,FALSE,"A1";#N/A,#N/A,FALSE,"Indice"}</definedName>
    <definedName name="cesa_5" localSheetId="7" hidden="1">{#N/A,#N/A,FALSE,"B1";#N/A,#N/A,FALSE,"B2";#N/A,#N/A,FALSE,"B3";#N/A,#N/A,FALSE,"A4";#N/A,#N/A,FALSE,"A3";#N/A,#N/A,FALSE,"A2";#N/A,#N/A,FALSE,"A1";#N/A,#N/A,FALSE,"Indice"}</definedName>
    <definedName name="cesa_5" localSheetId="1" hidden="1">{#N/A,#N/A,FALSE,"B1";#N/A,#N/A,FALSE,"B2";#N/A,#N/A,FALSE,"B3";#N/A,#N/A,FALSE,"A4";#N/A,#N/A,FALSE,"A3";#N/A,#N/A,FALSE,"A2";#N/A,#N/A,FALSE,"A1";#N/A,#N/A,FALSE,"Indice"}</definedName>
    <definedName name="cesa_5" localSheetId="2" hidden="1">{#N/A,#N/A,FALSE,"B1";#N/A,#N/A,FALSE,"B2";#N/A,#N/A,FALSE,"B3";#N/A,#N/A,FALSE,"A4";#N/A,#N/A,FALSE,"A3";#N/A,#N/A,FALSE,"A2";#N/A,#N/A,FALSE,"A1";#N/A,#N/A,FALSE,"Indice"}</definedName>
    <definedName name="cesa_5" localSheetId="8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6">#REF!</definedName>
    <definedName name="CFRSAP" localSheetId="1">#REF!</definedName>
    <definedName name="CFRSAP">#REF!</definedName>
    <definedName name="cod_prod_conto" localSheetId="6">#REF!</definedName>
    <definedName name="cod_prod_conto" localSheetId="1">#REF!</definedName>
    <definedName name="cod_prod_conto" localSheetId="2">#REF!</definedName>
    <definedName name="cod_prod_conto">#REF!</definedName>
    <definedName name="COD_USL" localSheetId="1">#REF!</definedName>
    <definedName name="COD_USL">#REF!</definedName>
    <definedName name="codicebilancio" localSheetId="6">[23]tabella!$A:$B</definedName>
    <definedName name="codicebilancio" localSheetId="1">[24]tabella!$A:$B</definedName>
    <definedName name="codicebilancio" localSheetId="2">[25]tabella!$A:$B</definedName>
    <definedName name="codicebilancio">[26]tabella!$A:$B</definedName>
    <definedName name="CODICI" localSheetId="1">'[27]IMPUT PER CE'!$A:$B</definedName>
    <definedName name="CODICI" localSheetId="2">'[28]IMPUT PER CE'!$A:$B</definedName>
    <definedName name="CODICI">'[29]IMPUT PER CE'!$A:$B</definedName>
    <definedName name="codifica" localSheetId="6">#REF!</definedName>
    <definedName name="codifica" localSheetId="1">#REF!</definedName>
    <definedName name="codifica">#REF!</definedName>
    <definedName name="codminsal" localSheetId="6">[23]Foglio1!$A:$B</definedName>
    <definedName name="codminsal" localSheetId="1">[24]Foglio1!$A:$B</definedName>
    <definedName name="codminsal" localSheetId="2">[25]Foglio1!$A:$B</definedName>
    <definedName name="codminsal">[26]Foglio1!$A:$B</definedName>
    <definedName name="coeffpa" localSheetId="1">#REF!</definedName>
    <definedName name="coeffpa">#REF!</definedName>
    <definedName name="COMPFSAC" localSheetId="6">#REF!</definedName>
    <definedName name="COMPFSAC" localSheetId="1">#REF!</definedName>
    <definedName name="COMPFSAC" localSheetId="2">#REF!</definedName>
    <definedName name="COMPFSAC">#REF!</definedName>
    <definedName name="Concorsi........" localSheetId="4" hidden="1">{#N/A,#N/A,FALSE,"B1";#N/A,#N/A,FALSE,"B2";#N/A,#N/A,FALSE,"B3";#N/A,#N/A,FALSE,"A4";#N/A,#N/A,FALSE,"A3";#N/A,#N/A,FALSE,"A2";#N/A,#N/A,FALSE,"A1";#N/A,#N/A,FALSE,"Indice"}</definedName>
    <definedName name="Concorsi........" localSheetId="6" hidden="1">{#N/A,#N/A,FALSE,"B1";#N/A,#N/A,FALSE,"B2";#N/A,#N/A,FALSE,"B3";#N/A,#N/A,FALSE,"A4";#N/A,#N/A,FALSE,"A3";#N/A,#N/A,FALSE,"A2";#N/A,#N/A,FALSE,"A1";#N/A,#N/A,FALSE,"Indice"}</definedName>
    <definedName name="Concorsi........" localSheetId="7" hidden="1">{#N/A,#N/A,FALSE,"B1";#N/A,#N/A,FALSE,"B2";#N/A,#N/A,FALSE,"B3";#N/A,#N/A,FALSE,"A4";#N/A,#N/A,FALSE,"A3";#N/A,#N/A,FALSE,"A2";#N/A,#N/A,FALSE,"A1";#N/A,#N/A,FALSE,"Indice"}</definedName>
    <definedName name="Concorsi........" localSheetId="1" hidden="1">{#N/A,#N/A,FALSE,"B1";#N/A,#N/A,FALSE,"B2";#N/A,#N/A,FALSE,"B3";#N/A,#N/A,FALSE,"A4";#N/A,#N/A,FALSE,"A3";#N/A,#N/A,FALSE,"A2";#N/A,#N/A,FALSE,"A1";#N/A,#N/A,FALSE,"Indice"}</definedName>
    <definedName name="Concorsi........" localSheetId="2" hidden="1">{#N/A,#N/A,FALSE,"B1";#N/A,#N/A,FALSE,"B2";#N/A,#N/A,FALSE,"B3";#N/A,#N/A,FALSE,"A4";#N/A,#N/A,FALSE,"A3";#N/A,#N/A,FALSE,"A2";#N/A,#N/A,FALSE,"A1";#N/A,#N/A,FALSE,"Indice"}</definedName>
    <definedName name="Concorsi........" localSheetId="3" hidden="1">{#N/A,#N/A,FALSE,"B1";#N/A,#N/A,FALSE,"B2";#N/A,#N/A,FALSE,"B3";#N/A,#N/A,FALSE,"A4";#N/A,#N/A,FALSE,"A3";#N/A,#N/A,FALSE,"A2";#N/A,#N/A,FALSE,"A1";#N/A,#N/A,FALSE,"Indice"}</definedName>
    <definedName name="Concorsi........" localSheetId="8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6" hidden="1">{#N/A,#N/A,FALSE,"B1";#N/A,#N/A,FALSE,"B2";#N/A,#N/A,FALSE,"B3";#N/A,#N/A,FALSE,"A4";#N/A,#N/A,FALSE,"A3";#N/A,#N/A,FALSE,"A2";#N/A,#N/A,FALSE,"A1";#N/A,#N/A,FALSE,"Indice"}</definedName>
    <definedName name="Concorsi........_1" localSheetId="7" hidden="1">{#N/A,#N/A,FALSE,"B1";#N/A,#N/A,FALSE,"B2";#N/A,#N/A,FALSE,"B3";#N/A,#N/A,FALSE,"A4";#N/A,#N/A,FALSE,"A3";#N/A,#N/A,FALSE,"A2";#N/A,#N/A,FALSE,"A1";#N/A,#N/A,FALSE,"Indice"}</definedName>
    <definedName name="Concorsi........_1" localSheetId="1" hidden="1">{#N/A,#N/A,FALSE,"B1";#N/A,#N/A,FALSE,"B2";#N/A,#N/A,FALSE,"B3";#N/A,#N/A,FALSE,"A4";#N/A,#N/A,FALSE,"A3";#N/A,#N/A,FALSE,"A2";#N/A,#N/A,FALSE,"A1";#N/A,#N/A,FALSE,"Indice"}</definedName>
    <definedName name="Concorsi........_1" localSheetId="2" hidden="1">{#N/A,#N/A,FALSE,"B1";#N/A,#N/A,FALSE,"B2";#N/A,#N/A,FALSE,"B3";#N/A,#N/A,FALSE,"A4";#N/A,#N/A,FALSE,"A3";#N/A,#N/A,FALSE,"A2";#N/A,#N/A,FALSE,"A1";#N/A,#N/A,FALSE,"Indice"}</definedName>
    <definedName name="Concorsi........_1" localSheetId="8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6" hidden="1">{#N/A,#N/A,FALSE,"B1";#N/A,#N/A,FALSE,"B2";#N/A,#N/A,FALSE,"B3";#N/A,#N/A,FALSE,"A4";#N/A,#N/A,FALSE,"A3";#N/A,#N/A,FALSE,"A2";#N/A,#N/A,FALSE,"A1";#N/A,#N/A,FALSE,"Indice"}</definedName>
    <definedName name="Concorsi........_2" localSheetId="7" hidden="1">{#N/A,#N/A,FALSE,"B1";#N/A,#N/A,FALSE,"B2";#N/A,#N/A,FALSE,"B3";#N/A,#N/A,FALSE,"A4";#N/A,#N/A,FALSE,"A3";#N/A,#N/A,FALSE,"A2";#N/A,#N/A,FALSE,"A1";#N/A,#N/A,FALSE,"Indice"}</definedName>
    <definedName name="Concorsi........_2" localSheetId="1" hidden="1">{#N/A,#N/A,FALSE,"B1";#N/A,#N/A,FALSE,"B2";#N/A,#N/A,FALSE,"B3";#N/A,#N/A,FALSE,"A4";#N/A,#N/A,FALSE,"A3";#N/A,#N/A,FALSE,"A2";#N/A,#N/A,FALSE,"A1";#N/A,#N/A,FALSE,"Indice"}</definedName>
    <definedName name="Concorsi........_2" localSheetId="2" hidden="1">{#N/A,#N/A,FALSE,"B1";#N/A,#N/A,FALSE,"B2";#N/A,#N/A,FALSE,"B3";#N/A,#N/A,FALSE,"A4";#N/A,#N/A,FALSE,"A3";#N/A,#N/A,FALSE,"A2";#N/A,#N/A,FALSE,"A1";#N/A,#N/A,FALSE,"Indice"}</definedName>
    <definedName name="Concorsi........_2" localSheetId="8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6" hidden="1">{#N/A,#N/A,FALSE,"B1";#N/A,#N/A,FALSE,"B2";#N/A,#N/A,FALSE,"B3";#N/A,#N/A,FALSE,"A4";#N/A,#N/A,FALSE,"A3";#N/A,#N/A,FALSE,"A2";#N/A,#N/A,FALSE,"A1";#N/A,#N/A,FALSE,"Indice"}</definedName>
    <definedName name="Concorsi........_3" localSheetId="7" hidden="1">{#N/A,#N/A,FALSE,"B1";#N/A,#N/A,FALSE,"B2";#N/A,#N/A,FALSE,"B3";#N/A,#N/A,FALSE,"A4";#N/A,#N/A,FALSE,"A3";#N/A,#N/A,FALSE,"A2";#N/A,#N/A,FALSE,"A1";#N/A,#N/A,FALSE,"Indice"}</definedName>
    <definedName name="Concorsi........_3" localSheetId="1" hidden="1">{#N/A,#N/A,FALSE,"B1";#N/A,#N/A,FALSE,"B2";#N/A,#N/A,FALSE,"B3";#N/A,#N/A,FALSE,"A4";#N/A,#N/A,FALSE,"A3";#N/A,#N/A,FALSE,"A2";#N/A,#N/A,FALSE,"A1";#N/A,#N/A,FALSE,"Indice"}</definedName>
    <definedName name="Concorsi........_3" localSheetId="2" hidden="1">{#N/A,#N/A,FALSE,"B1";#N/A,#N/A,FALSE,"B2";#N/A,#N/A,FALSE,"B3";#N/A,#N/A,FALSE,"A4";#N/A,#N/A,FALSE,"A3";#N/A,#N/A,FALSE,"A2";#N/A,#N/A,FALSE,"A1";#N/A,#N/A,FALSE,"Indice"}</definedName>
    <definedName name="Concorsi........_3" localSheetId="8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6" hidden="1">{#N/A,#N/A,FALSE,"B1";#N/A,#N/A,FALSE,"B2";#N/A,#N/A,FALSE,"B3";#N/A,#N/A,FALSE,"A4";#N/A,#N/A,FALSE,"A3";#N/A,#N/A,FALSE,"A2";#N/A,#N/A,FALSE,"A1";#N/A,#N/A,FALSE,"Indice"}</definedName>
    <definedName name="Concorsi........_4" localSheetId="7" hidden="1">{#N/A,#N/A,FALSE,"B1";#N/A,#N/A,FALSE,"B2";#N/A,#N/A,FALSE,"B3";#N/A,#N/A,FALSE,"A4";#N/A,#N/A,FALSE,"A3";#N/A,#N/A,FALSE,"A2";#N/A,#N/A,FALSE,"A1";#N/A,#N/A,FALSE,"Indice"}</definedName>
    <definedName name="Concorsi........_4" localSheetId="1" hidden="1">{#N/A,#N/A,FALSE,"B1";#N/A,#N/A,FALSE,"B2";#N/A,#N/A,FALSE,"B3";#N/A,#N/A,FALSE,"A4";#N/A,#N/A,FALSE,"A3";#N/A,#N/A,FALSE,"A2";#N/A,#N/A,FALSE,"A1";#N/A,#N/A,FALSE,"Indice"}</definedName>
    <definedName name="Concorsi........_4" localSheetId="2" hidden="1">{#N/A,#N/A,FALSE,"B1";#N/A,#N/A,FALSE,"B2";#N/A,#N/A,FALSE,"B3";#N/A,#N/A,FALSE,"A4";#N/A,#N/A,FALSE,"A3";#N/A,#N/A,FALSE,"A2";#N/A,#N/A,FALSE,"A1";#N/A,#N/A,FALSE,"Indice"}</definedName>
    <definedName name="Concorsi........_4" localSheetId="8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6" hidden="1">{#N/A,#N/A,FALSE,"B1";#N/A,#N/A,FALSE,"B2";#N/A,#N/A,FALSE,"B3";#N/A,#N/A,FALSE,"A4";#N/A,#N/A,FALSE,"A3";#N/A,#N/A,FALSE,"A2";#N/A,#N/A,FALSE,"A1";#N/A,#N/A,FALSE,"Indice"}</definedName>
    <definedName name="Concorsi........_5" localSheetId="7" hidden="1">{#N/A,#N/A,FALSE,"B1";#N/A,#N/A,FALSE,"B2";#N/A,#N/A,FALSE,"B3";#N/A,#N/A,FALSE,"A4";#N/A,#N/A,FALSE,"A3";#N/A,#N/A,FALSE,"A2";#N/A,#N/A,FALSE,"A1";#N/A,#N/A,FALSE,"Indice"}</definedName>
    <definedName name="Concorsi........_5" localSheetId="1" hidden="1">{#N/A,#N/A,FALSE,"B1";#N/A,#N/A,FALSE,"B2";#N/A,#N/A,FALSE,"B3";#N/A,#N/A,FALSE,"A4";#N/A,#N/A,FALSE,"A3";#N/A,#N/A,FALSE,"A2";#N/A,#N/A,FALSE,"A1";#N/A,#N/A,FALSE,"Indice"}</definedName>
    <definedName name="Concorsi........_5" localSheetId="2" hidden="1">{#N/A,#N/A,FALSE,"B1";#N/A,#N/A,FALSE,"B2";#N/A,#N/A,FALSE,"B3";#N/A,#N/A,FALSE,"A4";#N/A,#N/A,FALSE,"A3";#N/A,#N/A,FALSE,"A2";#N/A,#N/A,FALSE,"A1";#N/A,#N/A,FALSE,"Indice"}</definedName>
    <definedName name="Concorsi........_5" localSheetId="8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 localSheetId="6">[23]database!$B:$B</definedName>
    <definedName name="conto" localSheetId="1">[24]database!$B:$B</definedName>
    <definedName name="conto" localSheetId="2">[25]database!$B:$B</definedName>
    <definedName name="conto">[26]database!$B:$B</definedName>
    <definedName name="CONTO_PROD_PMP" localSheetId="6">#REF!</definedName>
    <definedName name="CONTO_PROD_PMP" localSheetId="1">#REF!</definedName>
    <definedName name="CONTO_PROD_PMP">#REF!</definedName>
    <definedName name="controllo" localSheetId="6">#REF!</definedName>
    <definedName name="controllo" localSheetId="1">#REF!</definedName>
    <definedName name="controllo" localSheetId="2">#REF!</definedName>
    <definedName name="controllo">#REF!</definedName>
    <definedName name="conv" localSheetId="1">#REF!</definedName>
    <definedName name="conv">#REF!</definedName>
    <definedName name="Convalida1" localSheetId="6">#REF!</definedName>
    <definedName name="Convalida1" localSheetId="1">#REF!</definedName>
    <definedName name="Convalida1" localSheetId="2">#REF!</definedName>
    <definedName name="Convalida1">#REF!</definedName>
    <definedName name="Costo_1__sem_2002" localSheetId="6">#REF!</definedName>
    <definedName name="Costo_1__sem_2002" localSheetId="1">#REF!</definedName>
    <definedName name="Costo_1__sem_2002" localSheetId="2">#REF!</definedName>
    <definedName name="Costo_1__sem_2002">#REF!</definedName>
    <definedName name="COSTO_2001_AZIENDA" localSheetId="6">#REF!</definedName>
    <definedName name="COSTO_2001_AZIENDA" localSheetId="1">#REF!</definedName>
    <definedName name="COSTO_2001_AZIENDA" localSheetId="2">#REF!</definedName>
    <definedName name="COSTO_2001_AZIENDA">#REF!</definedName>
    <definedName name="COSTO_2002_comp_2001_PER_PERSONA" localSheetId="6">#REF!</definedName>
    <definedName name="COSTO_2002_comp_2001_PER_PERSONA" localSheetId="1">#REF!</definedName>
    <definedName name="COSTO_2002_comp_2001_PER_PERSONA" localSheetId="2">#REF!</definedName>
    <definedName name="COSTO_2002_comp_2001_PER_PERSONA">#REF!</definedName>
    <definedName name="costola" localSheetId="4" hidden="1">{#N/A,#N/A,FALSE,"Indice"}</definedName>
    <definedName name="costola" localSheetId="6" hidden="1">{#N/A,#N/A,FALSE,"Indice"}</definedName>
    <definedName name="costola" localSheetId="7" hidden="1">{#N/A,#N/A,FALSE,"Indice"}</definedName>
    <definedName name="costola" localSheetId="1" hidden="1">{#N/A,#N/A,FALSE,"Indice"}</definedName>
    <definedName name="costola" localSheetId="2" hidden="1">{#N/A,#N/A,FALSE,"Indice"}</definedName>
    <definedName name="costola" localSheetId="3" hidden="1">{#N/A,#N/A,FALSE,"Indice"}</definedName>
    <definedName name="costola" localSheetId="8" hidden="1">{#N/A,#N/A,FALSE,"Indice"}</definedName>
    <definedName name="costola" hidden="1">{#N/A,#N/A,FALSE,"Indice"}</definedName>
    <definedName name="costola_1" localSheetId="6" hidden="1">{#N/A,#N/A,FALSE,"Indice"}</definedName>
    <definedName name="costola_1" localSheetId="7" hidden="1">{#N/A,#N/A,FALSE,"Indice"}</definedName>
    <definedName name="costola_1" localSheetId="1" hidden="1">{#N/A,#N/A,FALSE,"Indice"}</definedName>
    <definedName name="costola_1" localSheetId="2" hidden="1">{#N/A,#N/A,FALSE,"Indice"}</definedName>
    <definedName name="costola_1" localSheetId="8" hidden="1">{#N/A,#N/A,FALSE,"Indice"}</definedName>
    <definedName name="costola_1" hidden="1">{#N/A,#N/A,FALSE,"Indice"}</definedName>
    <definedName name="costola_2" localSheetId="6" hidden="1">{#N/A,#N/A,FALSE,"Indice"}</definedName>
    <definedName name="costola_2" localSheetId="7" hidden="1">{#N/A,#N/A,FALSE,"Indice"}</definedName>
    <definedName name="costola_2" localSheetId="1" hidden="1">{#N/A,#N/A,FALSE,"Indice"}</definedName>
    <definedName name="costola_2" localSheetId="2" hidden="1">{#N/A,#N/A,FALSE,"Indice"}</definedName>
    <definedName name="costola_2" localSheetId="8" hidden="1">{#N/A,#N/A,FALSE,"Indice"}</definedName>
    <definedName name="costola_2" hidden="1">{#N/A,#N/A,FALSE,"Indice"}</definedName>
    <definedName name="costola_3" localSheetId="6" hidden="1">{#N/A,#N/A,FALSE,"Indice"}</definedName>
    <definedName name="costola_3" localSheetId="7" hidden="1">{#N/A,#N/A,FALSE,"Indice"}</definedName>
    <definedName name="costola_3" localSheetId="1" hidden="1">{#N/A,#N/A,FALSE,"Indice"}</definedName>
    <definedName name="costola_3" localSheetId="2" hidden="1">{#N/A,#N/A,FALSE,"Indice"}</definedName>
    <definedName name="costola_3" localSheetId="8" hidden="1">{#N/A,#N/A,FALSE,"Indice"}</definedName>
    <definedName name="costola_3" hidden="1">{#N/A,#N/A,FALSE,"Indice"}</definedName>
    <definedName name="costola_4" localSheetId="6" hidden="1">{#N/A,#N/A,FALSE,"Indice"}</definedName>
    <definedName name="costola_4" localSheetId="7" hidden="1">{#N/A,#N/A,FALSE,"Indice"}</definedName>
    <definedName name="costola_4" localSheetId="1" hidden="1">{#N/A,#N/A,FALSE,"Indice"}</definedName>
    <definedName name="costola_4" localSheetId="2" hidden="1">{#N/A,#N/A,FALSE,"Indice"}</definedName>
    <definedName name="costola_4" localSheetId="8" hidden="1">{#N/A,#N/A,FALSE,"Indice"}</definedName>
    <definedName name="costola_4" hidden="1">{#N/A,#N/A,FALSE,"Indice"}</definedName>
    <definedName name="costola_5" localSheetId="6" hidden="1">{#N/A,#N/A,FALSE,"Indice"}</definedName>
    <definedName name="costola_5" localSheetId="7" hidden="1">{#N/A,#N/A,FALSE,"Indice"}</definedName>
    <definedName name="costola_5" localSheetId="1" hidden="1">{#N/A,#N/A,FALSE,"Indice"}</definedName>
    <definedName name="costola_5" localSheetId="2" hidden="1">{#N/A,#N/A,FALSE,"Indice"}</definedName>
    <definedName name="costola_5" localSheetId="8" hidden="1">{#N/A,#N/A,FALSE,"Indice"}</definedName>
    <definedName name="costola_5" hidden="1">{#N/A,#N/A,FALSE,"Indice"}</definedName>
    <definedName name="coto" localSheetId="4" hidden="1">{#N/A,#N/A,FALSE,"B1";#N/A,#N/A,FALSE,"B2";#N/A,#N/A,FALSE,"B3";#N/A,#N/A,FALSE,"A4";#N/A,#N/A,FALSE,"A3";#N/A,#N/A,FALSE,"A2";#N/A,#N/A,FALSE,"A1";#N/A,#N/A,FALSE,"Indice"}</definedName>
    <definedName name="coto" localSheetId="6" hidden="1">{#N/A,#N/A,FALSE,"B1";#N/A,#N/A,FALSE,"B2";#N/A,#N/A,FALSE,"B3";#N/A,#N/A,FALSE,"A4";#N/A,#N/A,FALSE,"A3";#N/A,#N/A,FALSE,"A2";#N/A,#N/A,FALSE,"A1";#N/A,#N/A,FALSE,"Indice"}</definedName>
    <definedName name="coto" localSheetId="7" hidden="1">{#N/A,#N/A,FALSE,"B1";#N/A,#N/A,FALSE,"B2";#N/A,#N/A,FALSE,"B3";#N/A,#N/A,FALSE,"A4";#N/A,#N/A,FALSE,"A3";#N/A,#N/A,FALSE,"A2";#N/A,#N/A,FALSE,"A1";#N/A,#N/A,FALSE,"Indice"}</definedName>
    <definedName name="coto" localSheetId="1" hidden="1">{#N/A,#N/A,FALSE,"B1";#N/A,#N/A,FALSE,"B2";#N/A,#N/A,FALSE,"B3";#N/A,#N/A,FALSE,"A4";#N/A,#N/A,FALSE,"A3";#N/A,#N/A,FALSE,"A2";#N/A,#N/A,FALSE,"A1";#N/A,#N/A,FALSE,"Indice"}</definedName>
    <definedName name="coto" localSheetId="2" hidden="1">{#N/A,#N/A,FALSE,"B1";#N/A,#N/A,FALSE,"B2";#N/A,#N/A,FALSE,"B3";#N/A,#N/A,FALSE,"A4";#N/A,#N/A,FALSE,"A3";#N/A,#N/A,FALSE,"A2";#N/A,#N/A,FALSE,"A1";#N/A,#N/A,FALSE,"Indice"}</definedName>
    <definedName name="coto" localSheetId="3" hidden="1">{#N/A,#N/A,FALSE,"B1";#N/A,#N/A,FALSE,"B2";#N/A,#N/A,FALSE,"B3";#N/A,#N/A,FALSE,"A4";#N/A,#N/A,FALSE,"A3";#N/A,#N/A,FALSE,"A2";#N/A,#N/A,FALSE,"A1";#N/A,#N/A,FALSE,"Indice"}</definedName>
    <definedName name="coto" localSheetId="8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6" hidden="1">{#N/A,#N/A,FALSE,"B1";#N/A,#N/A,FALSE,"B2";#N/A,#N/A,FALSE,"B3";#N/A,#N/A,FALSE,"A4";#N/A,#N/A,FALSE,"A3";#N/A,#N/A,FALSE,"A2";#N/A,#N/A,FALSE,"A1";#N/A,#N/A,FALSE,"Indice"}</definedName>
    <definedName name="coto_1" localSheetId="7" hidden="1">{#N/A,#N/A,FALSE,"B1";#N/A,#N/A,FALSE,"B2";#N/A,#N/A,FALSE,"B3";#N/A,#N/A,FALSE,"A4";#N/A,#N/A,FALSE,"A3";#N/A,#N/A,FALSE,"A2";#N/A,#N/A,FALSE,"A1";#N/A,#N/A,FALSE,"Indice"}</definedName>
    <definedName name="coto_1" localSheetId="1" hidden="1">{#N/A,#N/A,FALSE,"B1";#N/A,#N/A,FALSE,"B2";#N/A,#N/A,FALSE,"B3";#N/A,#N/A,FALSE,"A4";#N/A,#N/A,FALSE,"A3";#N/A,#N/A,FALSE,"A2";#N/A,#N/A,FALSE,"A1";#N/A,#N/A,FALSE,"Indice"}</definedName>
    <definedName name="coto_1" localSheetId="2" hidden="1">{#N/A,#N/A,FALSE,"B1";#N/A,#N/A,FALSE,"B2";#N/A,#N/A,FALSE,"B3";#N/A,#N/A,FALSE,"A4";#N/A,#N/A,FALSE,"A3";#N/A,#N/A,FALSE,"A2";#N/A,#N/A,FALSE,"A1";#N/A,#N/A,FALSE,"Indice"}</definedName>
    <definedName name="coto_1" localSheetId="8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6" hidden="1">{#N/A,#N/A,FALSE,"B1";#N/A,#N/A,FALSE,"B2";#N/A,#N/A,FALSE,"B3";#N/A,#N/A,FALSE,"A4";#N/A,#N/A,FALSE,"A3";#N/A,#N/A,FALSE,"A2";#N/A,#N/A,FALSE,"A1";#N/A,#N/A,FALSE,"Indice"}</definedName>
    <definedName name="coto_2" localSheetId="7" hidden="1">{#N/A,#N/A,FALSE,"B1";#N/A,#N/A,FALSE,"B2";#N/A,#N/A,FALSE,"B3";#N/A,#N/A,FALSE,"A4";#N/A,#N/A,FALSE,"A3";#N/A,#N/A,FALSE,"A2";#N/A,#N/A,FALSE,"A1";#N/A,#N/A,FALSE,"Indice"}</definedName>
    <definedName name="coto_2" localSheetId="1" hidden="1">{#N/A,#N/A,FALSE,"B1";#N/A,#N/A,FALSE,"B2";#N/A,#N/A,FALSE,"B3";#N/A,#N/A,FALSE,"A4";#N/A,#N/A,FALSE,"A3";#N/A,#N/A,FALSE,"A2";#N/A,#N/A,FALSE,"A1";#N/A,#N/A,FALSE,"Indice"}</definedName>
    <definedName name="coto_2" localSheetId="2" hidden="1">{#N/A,#N/A,FALSE,"B1";#N/A,#N/A,FALSE,"B2";#N/A,#N/A,FALSE,"B3";#N/A,#N/A,FALSE,"A4";#N/A,#N/A,FALSE,"A3";#N/A,#N/A,FALSE,"A2";#N/A,#N/A,FALSE,"A1";#N/A,#N/A,FALSE,"Indice"}</definedName>
    <definedName name="coto_2" localSheetId="8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6" hidden="1">{#N/A,#N/A,FALSE,"B1";#N/A,#N/A,FALSE,"B2";#N/A,#N/A,FALSE,"B3";#N/A,#N/A,FALSE,"A4";#N/A,#N/A,FALSE,"A3";#N/A,#N/A,FALSE,"A2";#N/A,#N/A,FALSE,"A1";#N/A,#N/A,FALSE,"Indice"}</definedName>
    <definedName name="coto_3" localSheetId="7" hidden="1">{#N/A,#N/A,FALSE,"B1";#N/A,#N/A,FALSE,"B2";#N/A,#N/A,FALSE,"B3";#N/A,#N/A,FALSE,"A4";#N/A,#N/A,FALSE,"A3";#N/A,#N/A,FALSE,"A2";#N/A,#N/A,FALSE,"A1";#N/A,#N/A,FALSE,"Indice"}</definedName>
    <definedName name="coto_3" localSheetId="1" hidden="1">{#N/A,#N/A,FALSE,"B1";#N/A,#N/A,FALSE,"B2";#N/A,#N/A,FALSE,"B3";#N/A,#N/A,FALSE,"A4";#N/A,#N/A,FALSE,"A3";#N/A,#N/A,FALSE,"A2";#N/A,#N/A,FALSE,"A1";#N/A,#N/A,FALSE,"Indice"}</definedName>
    <definedName name="coto_3" localSheetId="2" hidden="1">{#N/A,#N/A,FALSE,"B1";#N/A,#N/A,FALSE,"B2";#N/A,#N/A,FALSE,"B3";#N/A,#N/A,FALSE,"A4";#N/A,#N/A,FALSE,"A3";#N/A,#N/A,FALSE,"A2";#N/A,#N/A,FALSE,"A1";#N/A,#N/A,FALSE,"Indice"}</definedName>
    <definedName name="coto_3" localSheetId="8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6" hidden="1">{#N/A,#N/A,FALSE,"B1";#N/A,#N/A,FALSE,"B2";#N/A,#N/A,FALSE,"B3";#N/A,#N/A,FALSE,"A4";#N/A,#N/A,FALSE,"A3";#N/A,#N/A,FALSE,"A2";#N/A,#N/A,FALSE,"A1";#N/A,#N/A,FALSE,"Indice"}</definedName>
    <definedName name="coto_4" localSheetId="7" hidden="1">{#N/A,#N/A,FALSE,"B1";#N/A,#N/A,FALSE,"B2";#N/A,#N/A,FALSE,"B3";#N/A,#N/A,FALSE,"A4";#N/A,#N/A,FALSE,"A3";#N/A,#N/A,FALSE,"A2";#N/A,#N/A,FALSE,"A1";#N/A,#N/A,FALSE,"Indice"}</definedName>
    <definedName name="coto_4" localSheetId="1" hidden="1">{#N/A,#N/A,FALSE,"B1";#N/A,#N/A,FALSE,"B2";#N/A,#N/A,FALSE,"B3";#N/A,#N/A,FALSE,"A4";#N/A,#N/A,FALSE,"A3";#N/A,#N/A,FALSE,"A2";#N/A,#N/A,FALSE,"A1";#N/A,#N/A,FALSE,"Indice"}</definedName>
    <definedName name="coto_4" localSheetId="2" hidden="1">{#N/A,#N/A,FALSE,"B1";#N/A,#N/A,FALSE,"B2";#N/A,#N/A,FALSE,"B3";#N/A,#N/A,FALSE,"A4";#N/A,#N/A,FALSE,"A3";#N/A,#N/A,FALSE,"A2";#N/A,#N/A,FALSE,"A1";#N/A,#N/A,FALSE,"Indice"}</definedName>
    <definedName name="coto_4" localSheetId="8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6" hidden="1">{#N/A,#N/A,FALSE,"B1";#N/A,#N/A,FALSE,"B2";#N/A,#N/A,FALSE,"B3";#N/A,#N/A,FALSE,"A4";#N/A,#N/A,FALSE,"A3";#N/A,#N/A,FALSE,"A2";#N/A,#N/A,FALSE,"A1";#N/A,#N/A,FALSE,"Indice"}</definedName>
    <definedName name="coto_5" localSheetId="7" hidden="1">{#N/A,#N/A,FALSE,"B1";#N/A,#N/A,FALSE,"B2";#N/A,#N/A,FALSE,"B3";#N/A,#N/A,FALSE,"A4";#N/A,#N/A,FALSE,"A3";#N/A,#N/A,FALSE,"A2";#N/A,#N/A,FALSE,"A1";#N/A,#N/A,FALSE,"Indice"}</definedName>
    <definedName name="coto_5" localSheetId="1" hidden="1">{#N/A,#N/A,FALSE,"B1";#N/A,#N/A,FALSE,"B2";#N/A,#N/A,FALSE,"B3";#N/A,#N/A,FALSE,"A4";#N/A,#N/A,FALSE,"A3";#N/A,#N/A,FALSE,"A2";#N/A,#N/A,FALSE,"A1";#N/A,#N/A,FALSE,"Indice"}</definedName>
    <definedName name="coto_5" localSheetId="2" hidden="1">{#N/A,#N/A,FALSE,"B1";#N/A,#N/A,FALSE,"B2";#N/A,#N/A,FALSE,"B3";#N/A,#N/A,FALSE,"A4";#N/A,#N/A,FALSE,"A3";#N/A,#N/A,FALSE,"A2";#N/A,#N/A,FALSE,"A1";#N/A,#N/A,FALSE,"Indice"}</definedName>
    <definedName name="coto_5" localSheetId="8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6">#REF!</definedName>
    <definedName name="CPDELASL" localSheetId="1">#REF!</definedName>
    <definedName name="CPDELASL">#REF!</definedName>
    <definedName name="CPDELDIP" localSheetId="6">#REF!</definedName>
    <definedName name="CPDELDIP" localSheetId="1">#REF!</definedName>
    <definedName name="CPDELDIP" localSheetId="2">#REF!</definedName>
    <definedName name="CPDELDIP">#REF!</definedName>
    <definedName name="CPSASL" localSheetId="6">#REF!</definedName>
    <definedName name="CPSASL" localSheetId="1">#REF!</definedName>
    <definedName name="CPSASL" localSheetId="2">#REF!</definedName>
    <definedName name="CPSASL">#REF!</definedName>
    <definedName name="CPSDIP" localSheetId="6">#REF!</definedName>
    <definedName name="CPSDIP" localSheetId="1">#REF!</definedName>
    <definedName name="CPSDIP" localSheetId="2">#REF!</definedName>
    <definedName name="CPSDIP">#REF!</definedName>
    <definedName name="cv" localSheetId="4" hidden="1">{#N/A,#N/A,FALSE,"Indice"}</definedName>
    <definedName name="cv" localSheetId="6" hidden="1">{#N/A,#N/A,FALSE,"Indice"}</definedName>
    <definedName name="cv" localSheetId="7" hidden="1">{#N/A,#N/A,FALSE,"Indice"}</definedName>
    <definedName name="cv" localSheetId="1" hidden="1">{#N/A,#N/A,FALSE,"Indice"}</definedName>
    <definedName name="cv" localSheetId="2" hidden="1">{#N/A,#N/A,FALSE,"Indice"}</definedName>
    <definedName name="cv" localSheetId="3" hidden="1">{#N/A,#N/A,FALSE,"Indice"}</definedName>
    <definedName name="cv" localSheetId="8" hidden="1">{#N/A,#N/A,FALSE,"Indice"}</definedName>
    <definedName name="cv" hidden="1">{#N/A,#N/A,FALSE,"Indice"}</definedName>
    <definedName name="cv_1" localSheetId="6" hidden="1">{#N/A,#N/A,FALSE,"Indice"}</definedName>
    <definedName name="cv_1" localSheetId="7" hidden="1">{#N/A,#N/A,FALSE,"Indice"}</definedName>
    <definedName name="cv_1" localSheetId="1" hidden="1">{#N/A,#N/A,FALSE,"Indice"}</definedName>
    <definedName name="cv_1" localSheetId="2" hidden="1">{#N/A,#N/A,FALSE,"Indice"}</definedName>
    <definedName name="cv_1" localSheetId="8" hidden="1">{#N/A,#N/A,FALSE,"Indice"}</definedName>
    <definedName name="cv_1" hidden="1">{#N/A,#N/A,FALSE,"Indice"}</definedName>
    <definedName name="cv_2" localSheetId="6" hidden="1">{#N/A,#N/A,FALSE,"Indice"}</definedName>
    <definedName name="cv_2" localSheetId="7" hidden="1">{#N/A,#N/A,FALSE,"Indice"}</definedName>
    <definedName name="cv_2" localSheetId="1" hidden="1">{#N/A,#N/A,FALSE,"Indice"}</definedName>
    <definedName name="cv_2" localSheetId="2" hidden="1">{#N/A,#N/A,FALSE,"Indice"}</definedName>
    <definedName name="cv_2" localSheetId="8" hidden="1">{#N/A,#N/A,FALSE,"Indice"}</definedName>
    <definedName name="cv_2" hidden="1">{#N/A,#N/A,FALSE,"Indice"}</definedName>
    <definedName name="cv_3" localSheetId="6" hidden="1">{#N/A,#N/A,FALSE,"Indice"}</definedName>
    <definedName name="cv_3" localSheetId="7" hidden="1">{#N/A,#N/A,FALSE,"Indice"}</definedName>
    <definedName name="cv_3" localSheetId="1" hidden="1">{#N/A,#N/A,FALSE,"Indice"}</definedName>
    <definedName name="cv_3" localSheetId="2" hidden="1">{#N/A,#N/A,FALSE,"Indice"}</definedName>
    <definedName name="cv_3" localSheetId="8" hidden="1">{#N/A,#N/A,FALSE,"Indice"}</definedName>
    <definedName name="cv_3" hidden="1">{#N/A,#N/A,FALSE,"Indice"}</definedName>
    <definedName name="cv_4" localSheetId="6" hidden="1">{#N/A,#N/A,FALSE,"Indice"}</definedName>
    <definedName name="cv_4" localSheetId="7" hidden="1">{#N/A,#N/A,FALSE,"Indice"}</definedName>
    <definedName name="cv_4" localSheetId="1" hidden="1">{#N/A,#N/A,FALSE,"Indice"}</definedName>
    <definedName name="cv_4" localSheetId="2" hidden="1">{#N/A,#N/A,FALSE,"Indice"}</definedName>
    <definedName name="cv_4" localSheetId="8" hidden="1">{#N/A,#N/A,FALSE,"Indice"}</definedName>
    <definedName name="cv_4" hidden="1">{#N/A,#N/A,FALSE,"Indice"}</definedName>
    <definedName name="cv_5" localSheetId="6" hidden="1">{#N/A,#N/A,FALSE,"Indice"}</definedName>
    <definedName name="cv_5" localSheetId="7" hidden="1">{#N/A,#N/A,FALSE,"Indice"}</definedName>
    <definedName name="cv_5" localSheetId="1" hidden="1">{#N/A,#N/A,FALSE,"Indice"}</definedName>
    <definedName name="cv_5" localSheetId="2" hidden="1">{#N/A,#N/A,FALSE,"Indice"}</definedName>
    <definedName name="cv_5" localSheetId="8" hidden="1">{#N/A,#N/A,FALSE,"Indice"}</definedName>
    <definedName name="cv_5" hidden="1">{#N/A,#N/A,FALSE,"Indice"}</definedName>
    <definedName name="_xlnm.Database" localSheetId="6">#REF!</definedName>
    <definedName name="_xlnm.Database" localSheetId="1">#REF!</definedName>
    <definedName name="_xlnm.Database">#REF!</definedName>
    <definedName name="DATI" localSheetId="6">#REF!</definedName>
    <definedName name="DATI" localSheetId="1">#REF!</definedName>
    <definedName name="DATI" localSheetId="2">#REF!</definedName>
    <definedName name="DATI">#REF!</definedName>
    <definedName name="Dati_personale_01_02_03_2003" localSheetId="6">#REF!</definedName>
    <definedName name="Dati_personale_01_02_03_2003" localSheetId="1">#REF!</definedName>
    <definedName name="Dati_personale_01_02_03_2003" localSheetId="2">#REF!</definedName>
    <definedName name="Dati_personale_01_02_03_2003">#REF!</definedName>
    <definedName name="ddddd" localSheetId="6" hidden="1">{#N/A,#N/A,FALSE,"A4";#N/A,#N/A,FALSE,"A3";#N/A,#N/A,FALSE,"A2";#N/A,#N/A,FALSE,"A1"}</definedName>
    <definedName name="ddddd" localSheetId="7" hidden="1">{#N/A,#N/A,FALSE,"A4";#N/A,#N/A,FALSE,"A3";#N/A,#N/A,FALSE,"A2";#N/A,#N/A,FALSE,"A1"}</definedName>
    <definedName name="ddddd" localSheetId="8" hidden="1">{#N/A,#N/A,FALSE,"A4";#N/A,#N/A,FALSE,"A3";#N/A,#N/A,FALSE,"A2";#N/A,#N/A,FALSE,"A1"}</definedName>
    <definedName name="ddddd" hidden="1">{#N/A,#N/A,FALSE,"A4";#N/A,#N/A,FALSE,"A3";#N/A,#N/A,FALSE,"A2";#N/A,#N/A,FALSE,"A1"}</definedName>
    <definedName name="de" localSheetId="4" hidden="1">{#N/A,#N/A,FALSE,"B3";#N/A,#N/A,FALSE,"B2";#N/A,#N/A,FALSE,"B1"}</definedName>
    <definedName name="de" localSheetId="6" hidden="1">{#N/A,#N/A,FALSE,"B3";#N/A,#N/A,FALSE,"B2";#N/A,#N/A,FALSE,"B1"}</definedName>
    <definedName name="de" localSheetId="7" hidden="1">{#N/A,#N/A,FALSE,"B3";#N/A,#N/A,FALSE,"B2";#N/A,#N/A,FALSE,"B1"}</definedName>
    <definedName name="de" localSheetId="1" hidden="1">{#N/A,#N/A,FALSE,"B3";#N/A,#N/A,FALSE,"B2";#N/A,#N/A,FALSE,"B1"}</definedName>
    <definedName name="de" localSheetId="2" hidden="1">{#N/A,#N/A,FALSE,"B3";#N/A,#N/A,FALSE,"B2";#N/A,#N/A,FALSE,"B1"}</definedName>
    <definedName name="de" localSheetId="3" hidden="1">{#N/A,#N/A,FALSE,"B3";#N/A,#N/A,FALSE,"B2";#N/A,#N/A,FALSE,"B1"}</definedName>
    <definedName name="de" localSheetId="8" hidden="1">{#N/A,#N/A,FALSE,"B3";#N/A,#N/A,FALSE,"B2";#N/A,#N/A,FALSE,"B1"}</definedName>
    <definedName name="de" hidden="1">{#N/A,#N/A,FALSE,"B3";#N/A,#N/A,FALSE,"B2";#N/A,#N/A,FALSE,"B1"}</definedName>
    <definedName name="de_1" localSheetId="6" hidden="1">{#N/A,#N/A,FALSE,"B3";#N/A,#N/A,FALSE,"B2";#N/A,#N/A,FALSE,"B1"}</definedName>
    <definedName name="de_1" localSheetId="7" hidden="1">{#N/A,#N/A,FALSE,"B3";#N/A,#N/A,FALSE,"B2";#N/A,#N/A,FALSE,"B1"}</definedName>
    <definedName name="de_1" localSheetId="1" hidden="1">{#N/A,#N/A,FALSE,"B3";#N/A,#N/A,FALSE,"B2";#N/A,#N/A,FALSE,"B1"}</definedName>
    <definedName name="de_1" localSheetId="2" hidden="1">{#N/A,#N/A,FALSE,"B3";#N/A,#N/A,FALSE,"B2";#N/A,#N/A,FALSE,"B1"}</definedName>
    <definedName name="de_1" localSheetId="8" hidden="1">{#N/A,#N/A,FALSE,"B3";#N/A,#N/A,FALSE,"B2";#N/A,#N/A,FALSE,"B1"}</definedName>
    <definedName name="de_1" hidden="1">{#N/A,#N/A,FALSE,"B3";#N/A,#N/A,FALSE,"B2";#N/A,#N/A,FALSE,"B1"}</definedName>
    <definedName name="de_2" localSheetId="6" hidden="1">{#N/A,#N/A,FALSE,"B3";#N/A,#N/A,FALSE,"B2";#N/A,#N/A,FALSE,"B1"}</definedName>
    <definedName name="de_2" localSheetId="7" hidden="1">{#N/A,#N/A,FALSE,"B3";#N/A,#N/A,FALSE,"B2";#N/A,#N/A,FALSE,"B1"}</definedName>
    <definedName name="de_2" localSheetId="1" hidden="1">{#N/A,#N/A,FALSE,"B3";#N/A,#N/A,FALSE,"B2";#N/A,#N/A,FALSE,"B1"}</definedName>
    <definedName name="de_2" localSheetId="2" hidden="1">{#N/A,#N/A,FALSE,"B3";#N/A,#N/A,FALSE,"B2";#N/A,#N/A,FALSE,"B1"}</definedName>
    <definedName name="de_2" localSheetId="8" hidden="1">{#N/A,#N/A,FALSE,"B3";#N/A,#N/A,FALSE,"B2";#N/A,#N/A,FALSE,"B1"}</definedName>
    <definedName name="de_2" hidden="1">{#N/A,#N/A,FALSE,"B3";#N/A,#N/A,FALSE,"B2";#N/A,#N/A,FALSE,"B1"}</definedName>
    <definedName name="de_3" localSheetId="6" hidden="1">{#N/A,#N/A,FALSE,"B3";#N/A,#N/A,FALSE,"B2";#N/A,#N/A,FALSE,"B1"}</definedName>
    <definedName name="de_3" localSheetId="7" hidden="1">{#N/A,#N/A,FALSE,"B3";#N/A,#N/A,FALSE,"B2";#N/A,#N/A,FALSE,"B1"}</definedName>
    <definedName name="de_3" localSheetId="1" hidden="1">{#N/A,#N/A,FALSE,"B3";#N/A,#N/A,FALSE,"B2";#N/A,#N/A,FALSE,"B1"}</definedName>
    <definedName name="de_3" localSheetId="2" hidden="1">{#N/A,#N/A,FALSE,"B3";#N/A,#N/A,FALSE,"B2";#N/A,#N/A,FALSE,"B1"}</definedName>
    <definedName name="de_3" localSheetId="8" hidden="1">{#N/A,#N/A,FALSE,"B3";#N/A,#N/A,FALSE,"B2";#N/A,#N/A,FALSE,"B1"}</definedName>
    <definedName name="de_3" hidden="1">{#N/A,#N/A,FALSE,"B3";#N/A,#N/A,FALSE,"B2";#N/A,#N/A,FALSE,"B1"}</definedName>
    <definedName name="de_4" localSheetId="6" hidden="1">{#N/A,#N/A,FALSE,"B3";#N/A,#N/A,FALSE,"B2";#N/A,#N/A,FALSE,"B1"}</definedName>
    <definedName name="de_4" localSheetId="7" hidden="1">{#N/A,#N/A,FALSE,"B3";#N/A,#N/A,FALSE,"B2";#N/A,#N/A,FALSE,"B1"}</definedName>
    <definedName name="de_4" localSheetId="1" hidden="1">{#N/A,#N/A,FALSE,"B3";#N/A,#N/A,FALSE,"B2";#N/A,#N/A,FALSE,"B1"}</definedName>
    <definedName name="de_4" localSheetId="2" hidden="1">{#N/A,#N/A,FALSE,"B3";#N/A,#N/A,FALSE,"B2";#N/A,#N/A,FALSE,"B1"}</definedName>
    <definedName name="de_4" localSheetId="8" hidden="1">{#N/A,#N/A,FALSE,"B3";#N/A,#N/A,FALSE,"B2";#N/A,#N/A,FALSE,"B1"}</definedName>
    <definedName name="de_4" hidden="1">{#N/A,#N/A,FALSE,"B3";#N/A,#N/A,FALSE,"B2";#N/A,#N/A,FALSE,"B1"}</definedName>
    <definedName name="de_5" localSheetId="6" hidden="1">{#N/A,#N/A,FALSE,"B3";#N/A,#N/A,FALSE,"B2";#N/A,#N/A,FALSE,"B1"}</definedName>
    <definedName name="de_5" localSheetId="7" hidden="1">{#N/A,#N/A,FALSE,"B3";#N/A,#N/A,FALSE,"B2";#N/A,#N/A,FALSE,"B1"}</definedName>
    <definedName name="de_5" localSheetId="1" hidden="1">{#N/A,#N/A,FALSE,"B3";#N/A,#N/A,FALSE,"B2";#N/A,#N/A,FALSE,"B1"}</definedName>
    <definedName name="de_5" localSheetId="2" hidden="1">{#N/A,#N/A,FALSE,"B3";#N/A,#N/A,FALSE,"B2";#N/A,#N/A,FALSE,"B1"}</definedName>
    <definedName name="de_5" localSheetId="8" hidden="1">{#N/A,#N/A,FALSE,"B3";#N/A,#N/A,FALSE,"B2";#N/A,#N/A,FALSE,"B1"}</definedName>
    <definedName name="de_5" hidden="1">{#N/A,#N/A,FALSE,"B3";#N/A,#N/A,FALSE,"B2";#N/A,#N/A,FALSE,"B1"}</definedName>
    <definedName name="DEBPERDIP" localSheetId="6">#REF!</definedName>
    <definedName name="DEBPERDIP" localSheetId="1">#REF!</definedName>
    <definedName name="DEBPERDIP">#REF!</definedName>
    <definedName name="DELEO" localSheetId="6">#REF!</definedName>
    <definedName name="DELEO" localSheetId="1">#REF!</definedName>
    <definedName name="DELEO" localSheetId="2">#REF!</definedName>
    <definedName name="DELEO">#REF!</definedName>
    <definedName name="derto" localSheetId="4" hidden="1">{#N/A,#N/A,FALSE,"B3";#N/A,#N/A,FALSE,"B2";#N/A,#N/A,FALSE,"B1"}</definedName>
    <definedName name="derto" localSheetId="6" hidden="1">{#N/A,#N/A,FALSE,"B3";#N/A,#N/A,FALSE,"B2";#N/A,#N/A,FALSE,"B1"}</definedName>
    <definedName name="derto" localSheetId="7" hidden="1">{#N/A,#N/A,FALSE,"B3";#N/A,#N/A,FALSE,"B2";#N/A,#N/A,FALSE,"B1"}</definedName>
    <definedName name="derto" localSheetId="1" hidden="1">{#N/A,#N/A,FALSE,"B3";#N/A,#N/A,FALSE,"B2";#N/A,#N/A,FALSE,"B1"}</definedName>
    <definedName name="derto" localSheetId="2" hidden="1">{#N/A,#N/A,FALSE,"B3";#N/A,#N/A,FALSE,"B2";#N/A,#N/A,FALSE,"B1"}</definedName>
    <definedName name="derto" localSheetId="3" hidden="1">{#N/A,#N/A,FALSE,"B3";#N/A,#N/A,FALSE,"B2";#N/A,#N/A,FALSE,"B1"}</definedName>
    <definedName name="derto" localSheetId="8" hidden="1">{#N/A,#N/A,FALSE,"B3";#N/A,#N/A,FALSE,"B2";#N/A,#N/A,FALSE,"B1"}</definedName>
    <definedName name="derto" hidden="1">{#N/A,#N/A,FALSE,"B3";#N/A,#N/A,FALSE,"B2";#N/A,#N/A,FALSE,"B1"}</definedName>
    <definedName name="derto_1" localSheetId="6" hidden="1">{#N/A,#N/A,FALSE,"B3";#N/A,#N/A,FALSE,"B2";#N/A,#N/A,FALSE,"B1"}</definedName>
    <definedName name="derto_1" localSheetId="7" hidden="1">{#N/A,#N/A,FALSE,"B3";#N/A,#N/A,FALSE,"B2";#N/A,#N/A,FALSE,"B1"}</definedName>
    <definedName name="derto_1" localSheetId="1" hidden="1">{#N/A,#N/A,FALSE,"B3";#N/A,#N/A,FALSE,"B2";#N/A,#N/A,FALSE,"B1"}</definedName>
    <definedName name="derto_1" localSheetId="2" hidden="1">{#N/A,#N/A,FALSE,"B3";#N/A,#N/A,FALSE,"B2";#N/A,#N/A,FALSE,"B1"}</definedName>
    <definedName name="derto_1" localSheetId="8" hidden="1">{#N/A,#N/A,FALSE,"B3";#N/A,#N/A,FALSE,"B2";#N/A,#N/A,FALSE,"B1"}</definedName>
    <definedName name="derto_1" hidden="1">{#N/A,#N/A,FALSE,"B3";#N/A,#N/A,FALSE,"B2";#N/A,#N/A,FALSE,"B1"}</definedName>
    <definedName name="derto_2" localSheetId="6" hidden="1">{#N/A,#N/A,FALSE,"B3";#N/A,#N/A,FALSE,"B2";#N/A,#N/A,FALSE,"B1"}</definedName>
    <definedName name="derto_2" localSheetId="7" hidden="1">{#N/A,#N/A,FALSE,"B3";#N/A,#N/A,FALSE,"B2";#N/A,#N/A,FALSE,"B1"}</definedName>
    <definedName name="derto_2" localSheetId="1" hidden="1">{#N/A,#N/A,FALSE,"B3";#N/A,#N/A,FALSE,"B2";#N/A,#N/A,FALSE,"B1"}</definedName>
    <definedName name="derto_2" localSheetId="2" hidden="1">{#N/A,#N/A,FALSE,"B3";#N/A,#N/A,FALSE,"B2";#N/A,#N/A,FALSE,"B1"}</definedName>
    <definedName name="derto_2" localSheetId="8" hidden="1">{#N/A,#N/A,FALSE,"B3";#N/A,#N/A,FALSE,"B2";#N/A,#N/A,FALSE,"B1"}</definedName>
    <definedName name="derto_2" hidden="1">{#N/A,#N/A,FALSE,"B3";#N/A,#N/A,FALSE,"B2";#N/A,#N/A,FALSE,"B1"}</definedName>
    <definedName name="derto_3" localSheetId="6" hidden="1">{#N/A,#N/A,FALSE,"B3";#N/A,#N/A,FALSE,"B2";#N/A,#N/A,FALSE,"B1"}</definedName>
    <definedName name="derto_3" localSheetId="7" hidden="1">{#N/A,#N/A,FALSE,"B3";#N/A,#N/A,FALSE,"B2";#N/A,#N/A,FALSE,"B1"}</definedName>
    <definedName name="derto_3" localSheetId="1" hidden="1">{#N/A,#N/A,FALSE,"B3";#N/A,#N/A,FALSE,"B2";#N/A,#N/A,FALSE,"B1"}</definedName>
    <definedName name="derto_3" localSheetId="2" hidden="1">{#N/A,#N/A,FALSE,"B3";#N/A,#N/A,FALSE,"B2";#N/A,#N/A,FALSE,"B1"}</definedName>
    <definedName name="derto_3" localSheetId="8" hidden="1">{#N/A,#N/A,FALSE,"B3";#N/A,#N/A,FALSE,"B2";#N/A,#N/A,FALSE,"B1"}</definedName>
    <definedName name="derto_3" hidden="1">{#N/A,#N/A,FALSE,"B3";#N/A,#N/A,FALSE,"B2";#N/A,#N/A,FALSE,"B1"}</definedName>
    <definedName name="derto_4" localSheetId="6" hidden="1">{#N/A,#N/A,FALSE,"B3";#N/A,#N/A,FALSE,"B2";#N/A,#N/A,FALSE,"B1"}</definedName>
    <definedName name="derto_4" localSheetId="7" hidden="1">{#N/A,#N/A,FALSE,"B3";#N/A,#N/A,FALSE,"B2";#N/A,#N/A,FALSE,"B1"}</definedName>
    <definedName name="derto_4" localSheetId="1" hidden="1">{#N/A,#N/A,FALSE,"B3";#N/A,#N/A,FALSE,"B2";#N/A,#N/A,FALSE,"B1"}</definedName>
    <definedName name="derto_4" localSheetId="2" hidden="1">{#N/A,#N/A,FALSE,"B3";#N/A,#N/A,FALSE,"B2";#N/A,#N/A,FALSE,"B1"}</definedName>
    <definedName name="derto_4" localSheetId="8" hidden="1">{#N/A,#N/A,FALSE,"B3";#N/A,#N/A,FALSE,"B2";#N/A,#N/A,FALSE,"B1"}</definedName>
    <definedName name="derto_4" hidden="1">{#N/A,#N/A,FALSE,"B3";#N/A,#N/A,FALSE,"B2";#N/A,#N/A,FALSE,"B1"}</definedName>
    <definedName name="derto_5" localSheetId="6" hidden="1">{#N/A,#N/A,FALSE,"B3";#N/A,#N/A,FALSE,"B2";#N/A,#N/A,FALSE,"B1"}</definedName>
    <definedName name="derto_5" localSheetId="7" hidden="1">{#N/A,#N/A,FALSE,"B3";#N/A,#N/A,FALSE,"B2";#N/A,#N/A,FALSE,"B1"}</definedName>
    <definedName name="derto_5" localSheetId="1" hidden="1">{#N/A,#N/A,FALSE,"B3";#N/A,#N/A,FALSE,"B2";#N/A,#N/A,FALSE,"B1"}</definedName>
    <definedName name="derto_5" localSheetId="2" hidden="1">{#N/A,#N/A,FALSE,"B3";#N/A,#N/A,FALSE,"B2";#N/A,#N/A,FALSE,"B1"}</definedName>
    <definedName name="derto_5" localSheetId="8" hidden="1">{#N/A,#N/A,FALSE,"B3";#N/A,#N/A,FALSE,"B2";#N/A,#N/A,FALSE,"B1"}</definedName>
    <definedName name="derto_5" hidden="1">{#N/A,#N/A,FALSE,"B3";#N/A,#N/A,FALSE,"B2";#N/A,#N/A,FALSE,"B1"}</definedName>
    <definedName name="dettaglio_crediti">[30]DETT!$D$131,[30]DETT!$D$122,[30]DETT!$D$100,[30]DETT!$D$94,[30]DETT!$D$92,[30]DETT!$D$42,[30]DETT!$D$14,[30]DETT!$D$10,[30]DETT!$D$7</definedName>
    <definedName name="dflt2">[31]Personalizza!$G$21</definedName>
    <definedName name="Diff6241" localSheetId="6">#REF!</definedName>
    <definedName name="Diff6241" localSheetId="1">#REF!</definedName>
    <definedName name="Diff6241">#REF!</definedName>
    <definedName name="dsa" localSheetId="4" hidden="1">{#N/A,#N/A,FALSE,"B3";#N/A,#N/A,FALSE,"B2";#N/A,#N/A,FALSE,"B1"}</definedName>
    <definedName name="dsa" localSheetId="6" hidden="1">{#N/A,#N/A,FALSE,"B3";#N/A,#N/A,FALSE,"B2";#N/A,#N/A,FALSE,"B1"}</definedName>
    <definedName name="dsa" localSheetId="7" hidden="1">{#N/A,#N/A,FALSE,"B3";#N/A,#N/A,FALSE,"B2";#N/A,#N/A,FALSE,"B1"}</definedName>
    <definedName name="dsa" localSheetId="1" hidden="1">{#N/A,#N/A,FALSE,"B3";#N/A,#N/A,FALSE,"B2";#N/A,#N/A,FALSE,"B1"}</definedName>
    <definedName name="dsa" localSheetId="2" hidden="1">{#N/A,#N/A,FALSE,"B3";#N/A,#N/A,FALSE,"B2";#N/A,#N/A,FALSE,"B1"}</definedName>
    <definedName name="dsa" localSheetId="3" hidden="1">{#N/A,#N/A,FALSE,"B3";#N/A,#N/A,FALSE,"B2";#N/A,#N/A,FALSE,"B1"}</definedName>
    <definedName name="dsa" localSheetId="8" hidden="1">{#N/A,#N/A,FALSE,"B3";#N/A,#N/A,FALSE,"B2";#N/A,#N/A,FALSE,"B1"}</definedName>
    <definedName name="dsa" hidden="1">{#N/A,#N/A,FALSE,"B3";#N/A,#N/A,FALSE,"B2";#N/A,#N/A,FALSE,"B1"}</definedName>
    <definedName name="dsa_1" localSheetId="6" hidden="1">{#N/A,#N/A,FALSE,"B3";#N/A,#N/A,FALSE,"B2";#N/A,#N/A,FALSE,"B1"}</definedName>
    <definedName name="dsa_1" localSheetId="7" hidden="1">{#N/A,#N/A,FALSE,"B3";#N/A,#N/A,FALSE,"B2";#N/A,#N/A,FALSE,"B1"}</definedName>
    <definedName name="dsa_1" localSheetId="1" hidden="1">{#N/A,#N/A,FALSE,"B3";#N/A,#N/A,FALSE,"B2";#N/A,#N/A,FALSE,"B1"}</definedName>
    <definedName name="dsa_1" localSheetId="2" hidden="1">{#N/A,#N/A,FALSE,"B3";#N/A,#N/A,FALSE,"B2";#N/A,#N/A,FALSE,"B1"}</definedName>
    <definedName name="dsa_1" localSheetId="8" hidden="1">{#N/A,#N/A,FALSE,"B3";#N/A,#N/A,FALSE,"B2";#N/A,#N/A,FALSE,"B1"}</definedName>
    <definedName name="dsa_1" hidden="1">{#N/A,#N/A,FALSE,"B3";#N/A,#N/A,FALSE,"B2";#N/A,#N/A,FALSE,"B1"}</definedName>
    <definedName name="dsa_2" localSheetId="6" hidden="1">{#N/A,#N/A,FALSE,"B3";#N/A,#N/A,FALSE,"B2";#N/A,#N/A,FALSE,"B1"}</definedName>
    <definedName name="dsa_2" localSheetId="7" hidden="1">{#N/A,#N/A,FALSE,"B3";#N/A,#N/A,FALSE,"B2";#N/A,#N/A,FALSE,"B1"}</definedName>
    <definedName name="dsa_2" localSheetId="1" hidden="1">{#N/A,#N/A,FALSE,"B3";#N/A,#N/A,FALSE,"B2";#N/A,#N/A,FALSE,"B1"}</definedName>
    <definedName name="dsa_2" localSheetId="2" hidden="1">{#N/A,#N/A,FALSE,"B3";#N/A,#N/A,FALSE,"B2";#N/A,#N/A,FALSE,"B1"}</definedName>
    <definedName name="dsa_2" localSheetId="8" hidden="1">{#N/A,#N/A,FALSE,"B3";#N/A,#N/A,FALSE,"B2";#N/A,#N/A,FALSE,"B1"}</definedName>
    <definedName name="dsa_2" hidden="1">{#N/A,#N/A,FALSE,"B3";#N/A,#N/A,FALSE,"B2";#N/A,#N/A,FALSE,"B1"}</definedName>
    <definedName name="dsa_3" localSheetId="6" hidden="1">{#N/A,#N/A,FALSE,"B3";#N/A,#N/A,FALSE,"B2";#N/A,#N/A,FALSE,"B1"}</definedName>
    <definedName name="dsa_3" localSheetId="7" hidden="1">{#N/A,#N/A,FALSE,"B3";#N/A,#N/A,FALSE,"B2";#N/A,#N/A,FALSE,"B1"}</definedName>
    <definedName name="dsa_3" localSheetId="1" hidden="1">{#N/A,#N/A,FALSE,"B3";#N/A,#N/A,FALSE,"B2";#N/A,#N/A,FALSE,"B1"}</definedName>
    <definedName name="dsa_3" localSheetId="2" hidden="1">{#N/A,#N/A,FALSE,"B3";#N/A,#N/A,FALSE,"B2";#N/A,#N/A,FALSE,"B1"}</definedName>
    <definedName name="dsa_3" localSheetId="8" hidden="1">{#N/A,#N/A,FALSE,"B3";#N/A,#N/A,FALSE,"B2";#N/A,#N/A,FALSE,"B1"}</definedName>
    <definedName name="dsa_3" hidden="1">{#N/A,#N/A,FALSE,"B3";#N/A,#N/A,FALSE,"B2";#N/A,#N/A,FALSE,"B1"}</definedName>
    <definedName name="dsa_4" localSheetId="6" hidden="1">{#N/A,#N/A,FALSE,"B3";#N/A,#N/A,FALSE,"B2";#N/A,#N/A,FALSE,"B1"}</definedName>
    <definedName name="dsa_4" localSheetId="7" hidden="1">{#N/A,#N/A,FALSE,"B3";#N/A,#N/A,FALSE,"B2";#N/A,#N/A,FALSE,"B1"}</definedName>
    <definedName name="dsa_4" localSheetId="1" hidden="1">{#N/A,#N/A,FALSE,"B3";#N/A,#N/A,FALSE,"B2";#N/A,#N/A,FALSE,"B1"}</definedName>
    <definedName name="dsa_4" localSheetId="2" hidden="1">{#N/A,#N/A,FALSE,"B3";#N/A,#N/A,FALSE,"B2";#N/A,#N/A,FALSE,"B1"}</definedName>
    <definedName name="dsa_4" localSheetId="8" hidden="1">{#N/A,#N/A,FALSE,"B3";#N/A,#N/A,FALSE,"B2";#N/A,#N/A,FALSE,"B1"}</definedName>
    <definedName name="dsa_4" hidden="1">{#N/A,#N/A,FALSE,"B3";#N/A,#N/A,FALSE,"B2";#N/A,#N/A,FALSE,"B1"}</definedName>
    <definedName name="dsa_5" localSheetId="6" hidden="1">{#N/A,#N/A,FALSE,"B3";#N/A,#N/A,FALSE,"B2";#N/A,#N/A,FALSE,"B1"}</definedName>
    <definedName name="dsa_5" localSheetId="7" hidden="1">{#N/A,#N/A,FALSE,"B3";#N/A,#N/A,FALSE,"B2";#N/A,#N/A,FALSE,"B1"}</definedName>
    <definedName name="dsa_5" localSheetId="1" hidden="1">{#N/A,#N/A,FALSE,"B3";#N/A,#N/A,FALSE,"B2";#N/A,#N/A,FALSE,"B1"}</definedName>
    <definedName name="dsa_5" localSheetId="2" hidden="1">{#N/A,#N/A,FALSE,"B3";#N/A,#N/A,FALSE,"B2";#N/A,#N/A,FALSE,"B1"}</definedName>
    <definedName name="dsa_5" localSheetId="8" hidden="1">{#N/A,#N/A,FALSE,"B3";#N/A,#N/A,FALSE,"B2";#N/A,#N/A,FALSE,"B1"}</definedName>
    <definedName name="dsa_5" hidden="1">{#N/A,#N/A,FALSE,"B3";#N/A,#N/A,FALSE,"B2";#N/A,#N/A,FALSE,"B1"}</definedName>
    <definedName name="edizione97" localSheetId="1">#REF!</definedName>
    <definedName name="edizione97">#REF!</definedName>
    <definedName name="eeee" localSheetId="6" hidden="1">{#N/A,#N/A,FALSE,"B1";#N/A,#N/A,FALSE,"B2";#N/A,#N/A,FALSE,"B3";#N/A,#N/A,FALSE,"A4";#N/A,#N/A,FALSE,"A3";#N/A,#N/A,FALSE,"A2";#N/A,#N/A,FALSE,"A1";#N/A,#N/A,FALSE,"Indice"}</definedName>
    <definedName name="eeee" localSheetId="7" hidden="1">{#N/A,#N/A,FALSE,"B1";#N/A,#N/A,FALSE,"B2";#N/A,#N/A,FALSE,"B3";#N/A,#N/A,FALSE,"A4";#N/A,#N/A,FALSE,"A3";#N/A,#N/A,FALSE,"A2";#N/A,#N/A,FALSE,"A1";#N/A,#N/A,FALSE,"Indice"}</definedName>
    <definedName name="eeee" localSheetId="8" hidden="1">{#N/A,#N/A,FALSE,"B1";#N/A,#N/A,FALSE,"B2";#N/A,#N/A,FALSE,"B3";#N/A,#N/A,FALSE,"A4";#N/A,#N/A,FALSE,"A3";#N/A,#N/A,FALSE,"A2";#N/A,#N/A,FALSE,"A1";#N/A,#N/A,FALSE,"Indice"}</definedName>
    <definedName name="eeee" hidden="1">{#N/A,#N/A,FALSE,"B1";#N/A,#N/A,FALSE,"B2";#N/A,#N/A,FALSE,"B3";#N/A,#N/A,FALSE,"A4";#N/A,#N/A,FALSE,"A3";#N/A,#N/A,FALSE,"A2";#N/A,#N/A,FALSE,"A1";#N/A,#N/A,FALSE,"Indice"}</definedName>
    <definedName name="ENPAM" localSheetId="6">#REF!</definedName>
    <definedName name="ENPAM" localSheetId="1">#REF!</definedName>
    <definedName name="ENPAM" localSheetId="2">#REF!</definedName>
    <definedName name="ENPAM">#REF!</definedName>
    <definedName name="ENPAMACC" localSheetId="6">#REF!</definedName>
    <definedName name="ENPAMACC" localSheetId="1">#REF!</definedName>
    <definedName name="ENPAMACC" localSheetId="2">#REF!</definedName>
    <definedName name="ENPAMACC">#REF!</definedName>
    <definedName name="ENPAMASL" localSheetId="6">#REF!</definedName>
    <definedName name="ENPAMASL" localSheetId="1">#REF!</definedName>
    <definedName name="ENPAMASL" localSheetId="2">#REF!</definedName>
    <definedName name="ENPAMASL">#REF!</definedName>
    <definedName name="ENPAMDIP" localSheetId="6">#REF!</definedName>
    <definedName name="ENPAMDIP" localSheetId="1">#REF!</definedName>
    <definedName name="ENPAMDIP" localSheetId="2">#REF!</definedName>
    <definedName name="ENPAMDIP">#REF!</definedName>
    <definedName name="ewq" localSheetId="4" hidden="1">{#N/A,#N/A,FALSE,"B1";#N/A,#N/A,FALSE,"B2";#N/A,#N/A,FALSE,"B3";#N/A,#N/A,FALSE,"A4";#N/A,#N/A,FALSE,"A3";#N/A,#N/A,FALSE,"A2";#N/A,#N/A,FALSE,"A1";#N/A,#N/A,FALSE,"Indice"}</definedName>
    <definedName name="ewq" localSheetId="6" hidden="1">{#N/A,#N/A,FALSE,"B1";#N/A,#N/A,FALSE,"B2";#N/A,#N/A,FALSE,"B3";#N/A,#N/A,FALSE,"A4";#N/A,#N/A,FALSE,"A3";#N/A,#N/A,FALSE,"A2";#N/A,#N/A,FALSE,"A1";#N/A,#N/A,FALSE,"Indice"}</definedName>
    <definedName name="ewq" localSheetId="7" hidden="1">{#N/A,#N/A,FALSE,"B1";#N/A,#N/A,FALSE,"B2";#N/A,#N/A,FALSE,"B3";#N/A,#N/A,FALSE,"A4";#N/A,#N/A,FALSE,"A3";#N/A,#N/A,FALSE,"A2";#N/A,#N/A,FALSE,"A1";#N/A,#N/A,FALSE,"Indice"}</definedName>
    <definedName name="ewq" localSheetId="1" hidden="1">{#N/A,#N/A,FALSE,"B1";#N/A,#N/A,FALSE,"B2";#N/A,#N/A,FALSE,"B3";#N/A,#N/A,FALSE,"A4";#N/A,#N/A,FALSE,"A3";#N/A,#N/A,FALSE,"A2";#N/A,#N/A,FALSE,"A1";#N/A,#N/A,FALSE,"Indice"}</definedName>
    <definedName name="ewq" localSheetId="2" hidden="1">{#N/A,#N/A,FALSE,"B1";#N/A,#N/A,FALSE,"B2";#N/A,#N/A,FALSE,"B3";#N/A,#N/A,FALSE,"A4";#N/A,#N/A,FALSE,"A3";#N/A,#N/A,FALSE,"A2";#N/A,#N/A,FALSE,"A1";#N/A,#N/A,FALSE,"Indice"}</definedName>
    <definedName name="ewq" localSheetId="3" hidden="1">{#N/A,#N/A,FALSE,"B1";#N/A,#N/A,FALSE,"B2";#N/A,#N/A,FALSE,"B3";#N/A,#N/A,FALSE,"A4";#N/A,#N/A,FALSE,"A3";#N/A,#N/A,FALSE,"A2";#N/A,#N/A,FALSE,"A1";#N/A,#N/A,FALSE,"Indice"}</definedName>
    <definedName name="ewq" localSheetId="8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6" hidden="1">{#N/A,#N/A,FALSE,"B1";#N/A,#N/A,FALSE,"B2";#N/A,#N/A,FALSE,"B3";#N/A,#N/A,FALSE,"A4";#N/A,#N/A,FALSE,"A3";#N/A,#N/A,FALSE,"A2";#N/A,#N/A,FALSE,"A1";#N/A,#N/A,FALSE,"Indice"}</definedName>
    <definedName name="ewq_1" localSheetId="7" hidden="1">{#N/A,#N/A,FALSE,"B1";#N/A,#N/A,FALSE,"B2";#N/A,#N/A,FALSE,"B3";#N/A,#N/A,FALSE,"A4";#N/A,#N/A,FALSE,"A3";#N/A,#N/A,FALSE,"A2";#N/A,#N/A,FALSE,"A1";#N/A,#N/A,FALSE,"Indice"}</definedName>
    <definedName name="ewq_1" localSheetId="1" hidden="1">{#N/A,#N/A,FALSE,"B1";#N/A,#N/A,FALSE,"B2";#N/A,#N/A,FALSE,"B3";#N/A,#N/A,FALSE,"A4";#N/A,#N/A,FALSE,"A3";#N/A,#N/A,FALSE,"A2";#N/A,#N/A,FALSE,"A1";#N/A,#N/A,FALSE,"Indice"}</definedName>
    <definedName name="ewq_1" localSheetId="2" hidden="1">{#N/A,#N/A,FALSE,"B1";#N/A,#N/A,FALSE,"B2";#N/A,#N/A,FALSE,"B3";#N/A,#N/A,FALSE,"A4";#N/A,#N/A,FALSE,"A3";#N/A,#N/A,FALSE,"A2";#N/A,#N/A,FALSE,"A1";#N/A,#N/A,FALSE,"Indice"}</definedName>
    <definedName name="ewq_1" localSheetId="8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6" hidden="1">{#N/A,#N/A,FALSE,"B1";#N/A,#N/A,FALSE,"B2";#N/A,#N/A,FALSE,"B3";#N/A,#N/A,FALSE,"A4";#N/A,#N/A,FALSE,"A3";#N/A,#N/A,FALSE,"A2";#N/A,#N/A,FALSE,"A1";#N/A,#N/A,FALSE,"Indice"}</definedName>
    <definedName name="ewq_2" localSheetId="7" hidden="1">{#N/A,#N/A,FALSE,"B1";#N/A,#N/A,FALSE,"B2";#N/A,#N/A,FALSE,"B3";#N/A,#N/A,FALSE,"A4";#N/A,#N/A,FALSE,"A3";#N/A,#N/A,FALSE,"A2";#N/A,#N/A,FALSE,"A1";#N/A,#N/A,FALSE,"Indice"}</definedName>
    <definedName name="ewq_2" localSheetId="1" hidden="1">{#N/A,#N/A,FALSE,"B1";#N/A,#N/A,FALSE,"B2";#N/A,#N/A,FALSE,"B3";#N/A,#N/A,FALSE,"A4";#N/A,#N/A,FALSE,"A3";#N/A,#N/A,FALSE,"A2";#N/A,#N/A,FALSE,"A1";#N/A,#N/A,FALSE,"Indice"}</definedName>
    <definedName name="ewq_2" localSheetId="2" hidden="1">{#N/A,#N/A,FALSE,"B1";#N/A,#N/A,FALSE,"B2";#N/A,#N/A,FALSE,"B3";#N/A,#N/A,FALSE,"A4";#N/A,#N/A,FALSE,"A3";#N/A,#N/A,FALSE,"A2";#N/A,#N/A,FALSE,"A1";#N/A,#N/A,FALSE,"Indice"}</definedName>
    <definedName name="ewq_2" localSheetId="8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6" hidden="1">{#N/A,#N/A,FALSE,"B1";#N/A,#N/A,FALSE,"B2";#N/A,#N/A,FALSE,"B3";#N/A,#N/A,FALSE,"A4";#N/A,#N/A,FALSE,"A3";#N/A,#N/A,FALSE,"A2";#N/A,#N/A,FALSE,"A1";#N/A,#N/A,FALSE,"Indice"}</definedName>
    <definedName name="ewq_3" localSheetId="7" hidden="1">{#N/A,#N/A,FALSE,"B1";#N/A,#N/A,FALSE,"B2";#N/A,#N/A,FALSE,"B3";#N/A,#N/A,FALSE,"A4";#N/A,#N/A,FALSE,"A3";#N/A,#N/A,FALSE,"A2";#N/A,#N/A,FALSE,"A1";#N/A,#N/A,FALSE,"Indice"}</definedName>
    <definedName name="ewq_3" localSheetId="1" hidden="1">{#N/A,#N/A,FALSE,"B1";#N/A,#N/A,FALSE,"B2";#N/A,#N/A,FALSE,"B3";#N/A,#N/A,FALSE,"A4";#N/A,#N/A,FALSE,"A3";#N/A,#N/A,FALSE,"A2";#N/A,#N/A,FALSE,"A1";#N/A,#N/A,FALSE,"Indice"}</definedName>
    <definedName name="ewq_3" localSheetId="2" hidden="1">{#N/A,#N/A,FALSE,"B1";#N/A,#N/A,FALSE,"B2";#N/A,#N/A,FALSE,"B3";#N/A,#N/A,FALSE,"A4";#N/A,#N/A,FALSE,"A3";#N/A,#N/A,FALSE,"A2";#N/A,#N/A,FALSE,"A1";#N/A,#N/A,FALSE,"Indice"}</definedName>
    <definedName name="ewq_3" localSheetId="8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6" hidden="1">{#N/A,#N/A,FALSE,"B1";#N/A,#N/A,FALSE,"B2";#N/A,#N/A,FALSE,"B3";#N/A,#N/A,FALSE,"A4";#N/A,#N/A,FALSE,"A3";#N/A,#N/A,FALSE,"A2";#N/A,#N/A,FALSE,"A1";#N/A,#N/A,FALSE,"Indice"}</definedName>
    <definedName name="ewq_4" localSheetId="7" hidden="1">{#N/A,#N/A,FALSE,"B1";#N/A,#N/A,FALSE,"B2";#N/A,#N/A,FALSE,"B3";#N/A,#N/A,FALSE,"A4";#N/A,#N/A,FALSE,"A3";#N/A,#N/A,FALSE,"A2";#N/A,#N/A,FALSE,"A1";#N/A,#N/A,FALSE,"Indice"}</definedName>
    <definedName name="ewq_4" localSheetId="1" hidden="1">{#N/A,#N/A,FALSE,"B1";#N/A,#N/A,FALSE,"B2";#N/A,#N/A,FALSE,"B3";#N/A,#N/A,FALSE,"A4";#N/A,#N/A,FALSE,"A3";#N/A,#N/A,FALSE,"A2";#N/A,#N/A,FALSE,"A1";#N/A,#N/A,FALSE,"Indice"}</definedName>
    <definedName name="ewq_4" localSheetId="2" hidden="1">{#N/A,#N/A,FALSE,"B1";#N/A,#N/A,FALSE,"B2";#N/A,#N/A,FALSE,"B3";#N/A,#N/A,FALSE,"A4";#N/A,#N/A,FALSE,"A3";#N/A,#N/A,FALSE,"A2";#N/A,#N/A,FALSE,"A1";#N/A,#N/A,FALSE,"Indice"}</definedName>
    <definedName name="ewq_4" localSheetId="8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6" hidden="1">{#N/A,#N/A,FALSE,"B1";#N/A,#N/A,FALSE,"B2";#N/A,#N/A,FALSE,"B3";#N/A,#N/A,FALSE,"A4";#N/A,#N/A,FALSE,"A3";#N/A,#N/A,FALSE,"A2";#N/A,#N/A,FALSE,"A1";#N/A,#N/A,FALSE,"Indice"}</definedName>
    <definedName name="ewq_5" localSheetId="7" hidden="1">{#N/A,#N/A,FALSE,"B1";#N/A,#N/A,FALSE,"B2";#N/A,#N/A,FALSE,"B3";#N/A,#N/A,FALSE,"A4";#N/A,#N/A,FALSE,"A3";#N/A,#N/A,FALSE,"A2";#N/A,#N/A,FALSE,"A1";#N/A,#N/A,FALSE,"Indice"}</definedName>
    <definedName name="ewq_5" localSheetId="1" hidden="1">{#N/A,#N/A,FALSE,"B1";#N/A,#N/A,FALSE,"B2";#N/A,#N/A,FALSE,"B3";#N/A,#N/A,FALSE,"A4";#N/A,#N/A,FALSE,"A3";#N/A,#N/A,FALSE,"A2";#N/A,#N/A,FALSE,"A1";#N/A,#N/A,FALSE,"Indice"}</definedName>
    <definedName name="ewq_5" localSheetId="2" hidden="1">{#N/A,#N/A,FALSE,"B1";#N/A,#N/A,FALSE,"B2";#N/A,#N/A,FALSE,"B3";#N/A,#N/A,FALSE,"A4";#N/A,#N/A,FALSE,"A3";#N/A,#N/A,FALSE,"A2";#N/A,#N/A,FALSE,"A1";#N/A,#N/A,FALSE,"Indice"}</definedName>
    <definedName name="ewq_5" localSheetId="8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4" hidden="1">{#N/A,#N/A,FALSE,"A4";#N/A,#N/A,FALSE,"A3";#N/A,#N/A,FALSE,"A2";#N/A,#N/A,FALSE,"A1"}</definedName>
    <definedName name="F" localSheetId="6" hidden="1">{#N/A,#N/A,FALSE,"A4";#N/A,#N/A,FALSE,"A3";#N/A,#N/A,FALSE,"A2";#N/A,#N/A,FALSE,"A1"}</definedName>
    <definedName name="F" localSheetId="7" hidden="1">{#N/A,#N/A,FALSE,"A4";#N/A,#N/A,FALSE,"A3";#N/A,#N/A,FALSE,"A2";#N/A,#N/A,FALSE,"A1"}</definedName>
    <definedName name="F" localSheetId="1" hidden="1">{#N/A,#N/A,FALSE,"A4";#N/A,#N/A,FALSE,"A3";#N/A,#N/A,FALSE,"A2";#N/A,#N/A,FALSE,"A1"}</definedName>
    <definedName name="F" localSheetId="2" hidden="1">{#N/A,#N/A,FALSE,"A4";#N/A,#N/A,FALSE,"A3";#N/A,#N/A,FALSE,"A2";#N/A,#N/A,FALSE,"A1"}</definedName>
    <definedName name="F" localSheetId="3" hidden="1">{#N/A,#N/A,FALSE,"A4";#N/A,#N/A,FALSE,"A3";#N/A,#N/A,FALSE,"A2";#N/A,#N/A,FALSE,"A1"}</definedName>
    <definedName name="F" localSheetId="8" hidden="1">{#N/A,#N/A,FALSE,"A4";#N/A,#N/A,FALSE,"A3";#N/A,#N/A,FALSE,"A2";#N/A,#N/A,FALSE,"A1"}</definedName>
    <definedName name="F" hidden="1">{#N/A,#N/A,FALSE,"A4";#N/A,#N/A,FALSE,"A3";#N/A,#N/A,FALSE,"A2";#N/A,#N/A,FALSE,"A1"}</definedName>
    <definedName name="f_1" localSheetId="1">{#N/A,#N/A,FALSE,"A4";#N/A,#N/A,FALSE,"A3";#N/A,#N/A,FALSE,"A2";#N/A,#N/A,FALSE,"A1"}</definedName>
    <definedName name="f_1">{#N/A,#N/A,FALSE,"A4";#N/A,#N/A,FALSE,"A3";#N/A,#N/A,FALSE,"A2";#N/A,#N/A,FALSE,"A1"}</definedName>
    <definedName name="f_2" localSheetId="1">{#N/A,#N/A,FALSE,"A4";#N/A,#N/A,FALSE,"A3";#N/A,#N/A,FALSE,"A2";#N/A,#N/A,FALSE,"A1"}</definedName>
    <definedName name="f_2">{#N/A,#N/A,FALSE,"A4";#N/A,#N/A,FALSE,"A3";#N/A,#N/A,FALSE,"A2";#N/A,#N/A,FALSE,"A1"}</definedName>
    <definedName name="f_3" localSheetId="1">{#N/A,#N/A,FALSE,"A4";#N/A,#N/A,FALSE,"A3";#N/A,#N/A,FALSE,"A2";#N/A,#N/A,FALSE,"A1"}</definedName>
    <definedName name="f_3">{#N/A,#N/A,FALSE,"A4";#N/A,#N/A,FALSE,"A3";#N/A,#N/A,FALSE,"A2";#N/A,#N/A,FALSE,"A1"}</definedName>
    <definedName name="f_4" localSheetId="1">{#N/A,#N/A,FALSE,"A4";#N/A,#N/A,FALSE,"A3";#N/A,#N/A,FALSE,"A2";#N/A,#N/A,FALSE,"A1"}</definedName>
    <definedName name="f_4">{#N/A,#N/A,FALSE,"A4";#N/A,#N/A,FALSE,"A3";#N/A,#N/A,FALSE,"A2";#N/A,#N/A,FALSE,"A1"}</definedName>
    <definedName name="f_5" localSheetId="1">{#N/A,#N/A,FALSE,"A4";#N/A,#N/A,FALSE,"A3";#N/A,#N/A,FALSE,"A2";#N/A,#N/A,FALSE,"A1"}</definedName>
    <definedName name="f_5">{#N/A,#N/A,FALSE,"A4";#N/A,#N/A,FALSE,"A3";#N/A,#N/A,FALSE,"A2";#N/A,#N/A,FALSE,"A1"}</definedName>
    <definedName name="F101a95" localSheetId="6">#REF!</definedName>
    <definedName name="F101a95" localSheetId="1">#REF!</definedName>
    <definedName name="F101a95">#REF!</definedName>
    <definedName name="F101a96" localSheetId="6">#REF!</definedName>
    <definedName name="F101a96" localSheetId="1">#REF!</definedName>
    <definedName name="F101a96" localSheetId="2">#REF!</definedName>
    <definedName name="F101a96">#REF!</definedName>
    <definedName name="F101a97" localSheetId="6">#REF!</definedName>
    <definedName name="F101a97" localSheetId="1">#REF!</definedName>
    <definedName name="F101a97" localSheetId="2">#REF!</definedName>
    <definedName name="F101a97">#REF!</definedName>
    <definedName name="F104a95" localSheetId="6">#REF!</definedName>
    <definedName name="F104a95" localSheetId="1">#REF!</definedName>
    <definedName name="F104a95" localSheetId="2">#REF!</definedName>
    <definedName name="F104a95">#REF!</definedName>
    <definedName name="F104a96" localSheetId="6">#REF!</definedName>
    <definedName name="F104a96" localSheetId="1">#REF!</definedName>
    <definedName name="F104a96" localSheetId="2">#REF!</definedName>
    <definedName name="F104a96">#REF!</definedName>
    <definedName name="F104a97" localSheetId="6">#REF!</definedName>
    <definedName name="F104a97" localSheetId="1">#REF!</definedName>
    <definedName name="F104a97" localSheetId="2">#REF!</definedName>
    <definedName name="F104a97">#REF!</definedName>
    <definedName name="F107a95" localSheetId="6">#REF!</definedName>
    <definedName name="F107a95" localSheetId="1">#REF!</definedName>
    <definedName name="F107a95" localSheetId="2">#REF!</definedName>
    <definedName name="F107a95">#REF!</definedName>
    <definedName name="F107a96" localSheetId="6">#REF!</definedName>
    <definedName name="F107a96" localSheetId="1">#REF!</definedName>
    <definedName name="F107a96" localSheetId="2">#REF!</definedName>
    <definedName name="F107a96">#REF!</definedName>
    <definedName name="F107a97" localSheetId="6">#REF!</definedName>
    <definedName name="F107a97" localSheetId="1">#REF!</definedName>
    <definedName name="F107a97" localSheetId="2">#REF!</definedName>
    <definedName name="F107a97">#REF!</definedName>
    <definedName name="F110a95" localSheetId="6">#REF!</definedName>
    <definedName name="F110a95" localSheetId="1">#REF!</definedName>
    <definedName name="F110a95" localSheetId="2">#REF!</definedName>
    <definedName name="F110a95">#REF!</definedName>
    <definedName name="F110a96" localSheetId="6">#REF!</definedName>
    <definedName name="F110a96" localSheetId="1">#REF!</definedName>
    <definedName name="F110a96" localSheetId="2">#REF!</definedName>
    <definedName name="F110a96">#REF!</definedName>
    <definedName name="F110a97" localSheetId="6">#REF!</definedName>
    <definedName name="F110a97" localSheetId="1">#REF!</definedName>
    <definedName name="F110a97" localSheetId="2">#REF!</definedName>
    <definedName name="F110a97">#REF!</definedName>
    <definedName name="F113a95" localSheetId="6">#REF!</definedName>
    <definedName name="F113a95" localSheetId="1">#REF!</definedName>
    <definedName name="F113a95" localSheetId="2">#REF!</definedName>
    <definedName name="F113a95">#REF!</definedName>
    <definedName name="F113a96" localSheetId="6">#REF!</definedName>
    <definedName name="F113a96" localSheetId="1">#REF!</definedName>
    <definedName name="F113a96" localSheetId="2">#REF!</definedName>
    <definedName name="F113a96">#REF!</definedName>
    <definedName name="F113a97" localSheetId="6">#REF!</definedName>
    <definedName name="F113a97" localSheetId="1">#REF!</definedName>
    <definedName name="F113a97" localSheetId="2">#REF!</definedName>
    <definedName name="F113a97">#REF!</definedName>
    <definedName name="F11a95" localSheetId="6">#REF!</definedName>
    <definedName name="F11a95" localSheetId="1">#REF!</definedName>
    <definedName name="F11a95" localSheetId="2">#REF!</definedName>
    <definedName name="F11a95">#REF!</definedName>
    <definedName name="F11a96" localSheetId="6">#REF!</definedName>
    <definedName name="F11a96" localSheetId="1">#REF!</definedName>
    <definedName name="F11a96" localSheetId="2">#REF!</definedName>
    <definedName name="F11a96">#REF!</definedName>
    <definedName name="F11a97" localSheetId="6">#REF!</definedName>
    <definedName name="F11a97" localSheetId="1">#REF!</definedName>
    <definedName name="F11a97" localSheetId="2">#REF!</definedName>
    <definedName name="F11a97">#REF!</definedName>
    <definedName name="F120a95" localSheetId="6">#REF!</definedName>
    <definedName name="F120a95" localSheetId="1">#REF!</definedName>
    <definedName name="F120a95" localSheetId="2">#REF!</definedName>
    <definedName name="F120a95">#REF!</definedName>
    <definedName name="F120a96" localSheetId="6">#REF!</definedName>
    <definedName name="F120a96" localSheetId="1">#REF!</definedName>
    <definedName name="F120a96" localSheetId="2">#REF!</definedName>
    <definedName name="F120a96">#REF!</definedName>
    <definedName name="F120a97" localSheetId="6">#REF!</definedName>
    <definedName name="F120a97" localSheetId="1">#REF!</definedName>
    <definedName name="F120a97" localSheetId="2">#REF!</definedName>
    <definedName name="F120a97">#REF!</definedName>
    <definedName name="F123a95" localSheetId="6">#REF!</definedName>
    <definedName name="F123a95" localSheetId="1">#REF!</definedName>
    <definedName name="F123a95" localSheetId="2">#REF!</definedName>
    <definedName name="F123a95">#REF!</definedName>
    <definedName name="F123a96" localSheetId="6">#REF!</definedName>
    <definedName name="F123a96" localSheetId="1">#REF!</definedName>
    <definedName name="F123a96" localSheetId="2">#REF!</definedName>
    <definedName name="F123a96">#REF!</definedName>
    <definedName name="F123a97" localSheetId="6">#REF!</definedName>
    <definedName name="F123a97" localSheetId="1">#REF!</definedName>
    <definedName name="F123a97" localSheetId="2">#REF!</definedName>
    <definedName name="F123a97">#REF!</definedName>
    <definedName name="F126a95" localSheetId="6">#REF!</definedName>
    <definedName name="F126a95" localSheetId="1">#REF!</definedName>
    <definedName name="F126a95" localSheetId="2">#REF!</definedName>
    <definedName name="F126a95">#REF!</definedName>
    <definedName name="F126a96" localSheetId="6">#REF!</definedName>
    <definedName name="F126a96" localSheetId="1">#REF!</definedName>
    <definedName name="F126a96" localSheetId="2">#REF!</definedName>
    <definedName name="F126a96">#REF!</definedName>
    <definedName name="F126a97" localSheetId="6">#REF!</definedName>
    <definedName name="F126a97" localSheetId="1">#REF!</definedName>
    <definedName name="F126a97" localSheetId="2">#REF!</definedName>
    <definedName name="F126a97">#REF!</definedName>
    <definedName name="F129a95" localSheetId="6">#REF!</definedName>
    <definedName name="F129a95" localSheetId="1">#REF!</definedName>
    <definedName name="F129a95" localSheetId="2">#REF!</definedName>
    <definedName name="F129a95">#REF!</definedName>
    <definedName name="F129a96" localSheetId="6">#REF!</definedName>
    <definedName name="F129a96" localSheetId="1">#REF!</definedName>
    <definedName name="F129a96" localSheetId="2">#REF!</definedName>
    <definedName name="F129a96">#REF!</definedName>
    <definedName name="F129a97" localSheetId="6">#REF!</definedName>
    <definedName name="F129a97" localSheetId="1">#REF!</definedName>
    <definedName name="F129a97" localSheetId="2">#REF!</definedName>
    <definedName name="F129a97">#REF!</definedName>
    <definedName name="F132a95" localSheetId="6">#REF!</definedName>
    <definedName name="F132a95" localSheetId="1">#REF!</definedName>
    <definedName name="F132a95" localSheetId="2">#REF!</definedName>
    <definedName name="F132a95">#REF!</definedName>
    <definedName name="F132a96" localSheetId="6">#REF!</definedName>
    <definedName name="F132a96" localSheetId="1">#REF!</definedName>
    <definedName name="F132a96" localSheetId="2">#REF!</definedName>
    <definedName name="F132a96">#REF!</definedName>
    <definedName name="F132a97" localSheetId="6">#REF!</definedName>
    <definedName name="F132a97" localSheetId="1">#REF!</definedName>
    <definedName name="F132a97" localSheetId="2">#REF!</definedName>
    <definedName name="F132a97">#REF!</definedName>
    <definedName name="F133a95" localSheetId="6">#REF!</definedName>
    <definedName name="F133a95" localSheetId="1">#REF!</definedName>
    <definedName name="F133a95" localSheetId="2">#REF!</definedName>
    <definedName name="F133a95">#REF!</definedName>
    <definedName name="F133a96" localSheetId="6">#REF!</definedName>
    <definedName name="F133a96" localSheetId="1">#REF!</definedName>
    <definedName name="F133a96" localSheetId="2">#REF!</definedName>
    <definedName name="F133a96">#REF!</definedName>
    <definedName name="F133a97" localSheetId="6">#REF!</definedName>
    <definedName name="F133a97" localSheetId="1">#REF!</definedName>
    <definedName name="F133a97" localSheetId="2">#REF!</definedName>
    <definedName name="F133a97">#REF!</definedName>
    <definedName name="F139a95" localSheetId="6">#REF!</definedName>
    <definedName name="F139a95" localSheetId="1">#REF!</definedName>
    <definedName name="F139a95" localSheetId="2">#REF!</definedName>
    <definedName name="F139a95">#REF!</definedName>
    <definedName name="F139a96" localSheetId="6">#REF!</definedName>
    <definedName name="F139a96" localSheetId="1">#REF!</definedName>
    <definedName name="F139a96" localSheetId="2">#REF!</definedName>
    <definedName name="F139a96">#REF!</definedName>
    <definedName name="F139a97" localSheetId="6">#REF!</definedName>
    <definedName name="F139a97" localSheetId="1">#REF!</definedName>
    <definedName name="F139a97" localSheetId="2">#REF!</definedName>
    <definedName name="F139a97">#REF!</definedName>
    <definedName name="F142a95" localSheetId="6">#REF!</definedName>
    <definedName name="F142a95" localSheetId="1">#REF!</definedName>
    <definedName name="F142a95" localSheetId="2">#REF!</definedName>
    <definedName name="F142a95">#REF!</definedName>
    <definedName name="F142a96" localSheetId="6">#REF!</definedName>
    <definedName name="F142a96" localSheetId="1">#REF!</definedName>
    <definedName name="F142a96" localSheetId="2">#REF!</definedName>
    <definedName name="F142a96">#REF!</definedName>
    <definedName name="F142a97" localSheetId="6">#REF!</definedName>
    <definedName name="F142a97" localSheetId="1">#REF!</definedName>
    <definedName name="F142a97" localSheetId="2">#REF!</definedName>
    <definedName name="F142a97">#REF!</definedName>
    <definedName name="F145a95" localSheetId="6">#REF!</definedName>
    <definedName name="F145a95" localSheetId="1">#REF!</definedName>
    <definedName name="F145a95" localSheetId="2">#REF!</definedName>
    <definedName name="F145a95">#REF!</definedName>
    <definedName name="F145a96" localSheetId="6">#REF!</definedName>
    <definedName name="F145a96" localSheetId="1">#REF!</definedName>
    <definedName name="F145a96" localSheetId="2">#REF!</definedName>
    <definedName name="F145a96">#REF!</definedName>
    <definedName name="F145a97" localSheetId="6">#REF!</definedName>
    <definedName name="F145a97" localSheetId="1">#REF!</definedName>
    <definedName name="F145a97" localSheetId="2">#REF!</definedName>
    <definedName name="F145a97">#REF!</definedName>
    <definedName name="F146a95" localSheetId="6">#REF!</definedName>
    <definedName name="F146a95" localSheetId="1">#REF!</definedName>
    <definedName name="F146a95" localSheetId="2">#REF!</definedName>
    <definedName name="F146a95">#REF!</definedName>
    <definedName name="F146a96" localSheetId="6">#REF!</definedName>
    <definedName name="F146a96" localSheetId="1">#REF!</definedName>
    <definedName name="F146a96" localSheetId="2">#REF!</definedName>
    <definedName name="F146a96">#REF!</definedName>
    <definedName name="F146a97" localSheetId="6">#REF!</definedName>
    <definedName name="F146a97" localSheetId="1">#REF!</definedName>
    <definedName name="F146a97" localSheetId="2">#REF!</definedName>
    <definedName name="F146a97">#REF!</definedName>
    <definedName name="F148a95" localSheetId="6">#REF!</definedName>
    <definedName name="F148a95" localSheetId="1">#REF!</definedName>
    <definedName name="F148a95" localSheetId="2">#REF!</definedName>
    <definedName name="F148a95">#REF!</definedName>
    <definedName name="F148a96" localSheetId="6">#REF!</definedName>
    <definedName name="F148a96" localSheetId="1">#REF!</definedName>
    <definedName name="F148a96" localSheetId="2">#REF!</definedName>
    <definedName name="F148a96">#REF!</definedName>
    <definedName name="F148a97" localSheetId="6">#REF!</definedName>
    <definedName name="F148a97" localSheetId="1">#REF!</definedName>
    <definedName name="F148a97" localSheetId="2">#REF!</definedName>
    <definedName name="F148a97">#REF!</definedName>
    <definedName name="F14a95" localSheetId="6">#REF!</definedName>
    <definedName name="F14a95" localSheetId="1">#REF!</definedName>
    <definedName name="F14a95" localSheetId="2">#REF!</definedName>
    <definedName name="F14a95">#REF!</definedName>
    <definedName name="F14a96" localSheetId="6">#REF!</definedName>
    <definedName name="F14a96" localSheetId="1">#REF!</definedName>
    <definedName name="F14a96" localSheetId="2">#REF!</definedName>
    <definedName name="F14a96">#REF!</definedName>
    <definedName name="F14a97" localSheetId="6">#REF!</definedName>
    <definedName name="F14a97" localSheetId="1">#REF!</definedName>
    <definedName name="F14a97" localSheetId="2">#REF!</definedName>
    <definedName name="F14a97">#REF!</definedName>
    <definedName name="F155a95" localSheetId="6">#REF!</definedName>
    <definedName name="F155a95" localSheetId="1">#REF!</definedName>
    <definedName name="F155a95" localSheetId="2">#REF!</definedName>
    <definedName name="F155a95">#REF!</definedName>
    <definedName name="F155a96" localSheetId="6">#REF!</definedName>
    <definedName name="F155a96" localSheetId="1">#REF!</definedName>
    <definedName name="F155a96" localSheetId="2">#REF!</definedName>
    <definedName name="F155a96">#REF!</definedName>
    <definedName name="F155a97" localSheetId="6">#REF!</definedName>
    <definedName name="F155a97" localSheetId="1">#REF!</definedName>
    <definedName name="F155a97" localSheetId="2">#REF!</definedName>
    <definedName name="F155a97">#REF!</definedName>
    <definedName name="F158a95" localSheetId="6">#REF!</definedName>
    <definedName name="F158a95" localSheetId="1">#REF!</definedName>
    <definedName name="F158a95" localSheetId="2">#REF!</definedName>
    <definedName name="F158a95">#REF!</definedName>
    <definedName name="F158a96" localSheetId="6">#REF!</definedName>
    <definedName name="F158a96" localSheetId="1">#REF!</definedName>
    <definedName name="F158a96" localSheetId="2">#REF!</definedName>
    <definedName name="F158a96">#REF!</definedName>
    <definedName name="F158a97" localSheetId="6">#REF!</definedName>
    <definedName name="F158a97" localSheetId="1">#REF!</definedName>
    <definedName name="F158a97" localSheetId="2">#REF!</definedName>
    <definedName name="F158a97">#REF!</definedName>
    <definedName name="F159a95" localSheetId="6">#REF!</definedName>
    <definedName name="F159a95" localSheetId="1">#REF!</definedName>
    <definedName name="F159a95" localSheetId="2">#REF!</definedName>
    <definedName name="F159a95">#REF!</definedName>
    <definedName name="F159a96" localSheetId="6">#REF!</definedName>
    <definedName name="F159a96" localSheetId="1">#REF!</definedName>
    <definedName name="F159a96" localSheetId="2">#REF!</definedName>
    <definedName name="F159a96">#REF!</definedName>
    <definedName name="F159a97" localSheetId="6">#REF!</definedName>
    <definedName name="F159a97" localSheetId="1">#REF!</definedName>
    <definedName name="F159a97" localSheetId="2">#REF!</definedName>
    <definedName name="F159a97">#REF!</definedName>
    <definedName name="F161a95" localSheetId="6">#REF!</definedName>
    <definedName name="F161a95" localSheetId="1">#REF!</definedName>
    <definedName name="F161a95" localSheetId="2">#REF!</definedName>
    <definedName name="F161a95">#REF!</definedName>
    <definedName name="F161a96" localSheetId="6">#REF!</definedName>
    <definedName name="F161a96" localSheetId="1">#REF!</definedName>
    <definedName name="F161a96" localSheetId="2">#REF!</definedName>
    <definedName name="F161a96">#REF!</definedName>
    <definedName name="F161a97" localSheetId="6">#REF!</definedName>
    <definedName name="F161a97" localSheetId="1">#REF!</definedName>
    <definedName name="F161a97" localSheetId="2">#REF!</definedName>
    <definedName name="F161a97">#REF!</definedName>
    <definedName name="F164a95" localSheetId="6">#REF!</definedName>
    <definedName name="F164a95" localSheetId="1">#REF!</definedName>
    <definedName name="F164a95" localSheetId="2">#REF!</definedName>
    <definedName name="F164a95">#REF!</definedName>
    <definedName name="F164a96" localSheetId="6">#REF!</definedName>
    <definedName name="F164a96" localSheetId="1">#REF!</definedName>
    <definedName name="F164a96" localSheetId="2">#REF!</definedName>
    <definedName name="F164a96">#REF!</definedName>
    <definedName name="F164a97" localSheetId="6">#REF!</definedName>
    <definedName name="F164a97" localSheetId="1">#REF!</definedName>
    <definedName name="F164a97" localSheetId="2">#REF!</definedName>
    <definedName name="F164a97">#REF!</definedName>
    <definedName name="F167a95" localSheetId="6">#REF!</definedName>
    <definedName name="F167a95" localSheetId="1">#REF!</definedName>
    <definedName name="F167a95" localSheetId="2">#REF!</definedName>
    <definedName name="F167a95">#REF!</definedName>
    <definedName name="F167a96" localSheetId="6">#REF!</definedName>
    <definedName name="F167a96" localSheetId="1">#REF!</definedName>
    <definedName name="F167a96" localSheetId="2">#REF!</definedName>
    <definedName name="F167a96">#REF!</definedName>
    <definedName name="F167a97" localSheetId="6">#REF!</definedName>
    <definedName name="F167a97" localSheetId="1">#REF!</definedName>
    <definedName name="F167a97" localSheetId="2">#REF!</definedName>
    <definedName name="F167a97">#REF!</definedName>
    <definedName name="F174a95" localSheetId="6">#REF!</definedName>
    <definedName name="F174a95" localSheetId="1">#REF!</definedName>
    <definedName name="F174a95" localSheetId="2">#REF!</definedName>
    <definedName name="F174a95">#REF!</definedName>
    <definedName name="F174a96" localSheetId="6">#REF!</definedName>
    <definedName name="F174a96" localSheetId="1">#REF!</definedName>
    <definedName name="F174a96" localSheetId="2">#REF!</definedName>
    <definedName name="F174a96">#REF!</definedName>
    <definedName name="F174a97" localSheetId="6">#REF!</definedName>
    <definedName name="F174a97" localSheetId="1">#REF!</definedName>
    <definedName name="F174a97" localSheetId="2">#REF!</definedName>
    <definedName name="F174a97">#REF!</definedName>
    <definedName name="F177A95" localSheetId="6">#REF!</definedName>
    <definedName name="F177A95" localSheetId="1">#REF!</definedName>
    <definedName name="F177A95" localSheetId="2">#REF!</definedName>
    <definedName name="F177A95">#REF!</definedName>
    <definedName name="F177A96" localSheetId="6">#REF!</definedName>
    <definedName name="F177A96" localSheetId="1">#REF!</definedName>
    <definedName name="F177A96" localSheetId="2">#REF!</definedName>
    <definedName name="F177A96">#REF!</definedName>
    <definedName name="F177A97" localSheetId="6">#REF!</definedName>
    <definedName name="F177A97" localSheetId="1">#REF!</definedName>
    <definedName name="F177A97" localSheetId="2">#REF!</definedName>
    <definedName name="F177A97">#REF!</definedName>
    <definedName name="F17a95" localSheetId="6">#REF!</definedName>
    <definedName name="F17a95" localSheetId="1">#REF!</definedName>
    <definedName name="F17a95" localSheetId="2">#REF!</definedName>
    <definedName name="F17a95">#REF!</definedName>
    <definedName name="F17a96" localSheetId="6">#REF!</definedName>
    <definedName name="F17a96" localSheetId="1">#REF!</definedName>
    <definedName name="F17a96" localSheetId="2">#REF!</definedName>
    <definedName name="F17a96">#REF!</definedName>
    <definedName name="F17a97" localSheetId="6">#REF!</definedName>
    <definedName name="F17a97" localSheetId="1">#REF!</definedName>
    <definedName name="F17a97" localSheetId="2">#REF!</definedName>
    <definedName name="F17a97">#REF!</definedName>
    <definedName name="F180a95" localSheetId="6">#REF!</definedName>
    <definedName name="F180a95" localSheetId="1">#REF!</definedName>
    <definedName name="F180a95" localSheetId="2">#REF!</definedName>
    <definedName name="F180a95">#REF!</definedName>
    <definedName name="F180a96" localSheetId="6">#REF!</definedName>
    <definedName name="F180a96" localSheetId="1">#REF!</definedName>
    <definedName name="F180a96" localSheetId="2">#REF!</definedName>
    <definedName name="F180a96">#REF!</definedName>
    <definedName name="F180a97" localSheetId="6">#REF!</definedName>
    <definedName name="F180a97" localSheetId="1">#REF!</definedName>
    <definedName name="F180a97" localSheetId="2">#REF!</definedName>
    <definedName name="F180a97">#REF!</definedName>
    <definedName name="F187a95" localSheetId="6">#REF!</definedName>
    <definedName name="F187a95" localSheetId="1">#REF!</definedName>
    <definedName name="F187a95" localSheetId="2">#REF!</definedName>
    <definedName name="F187a95">#REF!</definedName>
    <definedName name="F187a96" localSheetId="6">#REF!</definedName>
    <definedName name="F187a96" localSheetId="1">#REF!</definedName>
    <definedName name="F187a96" localSheetId="2">#REF!</definedName>
    <definedName name="F187a96">#REF!</definedName>
    <definedName name="F187a97" localSheetId="6">#REF!</definedName>
    <definedName name="F187a97" localSheetId="1">#REF!</definedName>
    <definedName name="F187a97" localSheetId="2">#REF!</definedName>
    <definedName name="F187a97">#REF!</definedName>
    <definedName name="F190a95" localSheetId="6">#REF!</definedName>
    <definedName name="F190a95" localSheetId="1">#REF!</definedName>
    <definedName name="F190a95" localSheetId="2">#REF!</definedName>
    <definedName name="F190a95">#REF!</definedName>
    <definedName name="F190a96" localSheetId="6">#REF!</definedName>
    <definedName name="F190a96" localSheetId="1">#REF!</definedName>
    <definedName name="F190a96" localSheetId="2">#REF!</definedName>
    <definedName name="F190a96">#REF!</definedName>
    <definedName name="F190a97" localSheetId="6">#REF!</definedName>
    <definedName name="F190a97" localSheetId="1">#REF!</definedName>
    <definedName name="F190a97" localSheetId="2">#REF!</definedName>
    <definedName name="F190a97">#REF!</definedName>
    <definedName name="f193a95" localSheetId="6">#REF!</definedName>
    <definedName name="f193a95" localSheetId="1">#REF!</definedName>
    <definedName name="f193a95" localSheetId="2">#REF!</definedName>
    <definedName name="f193a95">#REF!</definedName>
    <definedName name="f193a96" localSheetId="6">#REF!</definedName>
    <definedName name="f193a96" localSheetId="1">#REF!</definedName>
    <definedName name="f193a96" localSheetId="2">#REF!</definedName>
    <definedName name="f193a96">#REF!</definedName>
    <definedName name="f193a97" localSheetId="6">#REF!</definedName>
    <definedName name="f193a97" localSheetId="1">#REF!</definedName>
    <definedName name="f193a97" localSheetId="2">#REF!</definedName>
    <definedName name="f193a97">#REF!</definedName>
    <definedName name="F200a95" localSheetId="6">#REF!</definedName>
    <definedName name="F200a95" localSheetId="1">#REF!</definedName>
    <definedName name="F200a95" localSheetId="2">#REF!</definedName>
    <definedName name="F200a95">#REF!</definedName>
    <definedName name="F200a96" localSheetId="6">#REF!</definedName>
    <definedName name="F200a96" localSheetId="1">#REF!</definedName>
    <definedName name="F200a96" localSheetId="2">#REF!</definedName>
    <definedName name="F200a96">#REF!</definedName>
    <definedName name="F200a97" localSheetId="6">#REF!</definedName>
    <definedName name="F200a97" localSheetId="1">#REF!</definedName>
    <definedName name="F200a97" localSheetId="2">#REF!</definedName>
    <definedName name="F200a97">#REF!</definedName>
    <definedName name="F20a95" localSheetId="6">#REF!</definedName>
    <definedName name="F20a95" localSheetId="1">#REF!</definedName>
    <definedName name="F20a95" localSheetId="2">#REF!</definedName>
    <definedName name="F20a95">#REF!</definedName>
    <definedName name="F20a96" localSheetId="6">#REF!</definedName>
    <definedName name="F20a96" localSheetId="1">#REF!</definedName>
    <definedName name="F20a96" localSheetId="2">#REF!</definedName>
    <definedName name="F20a96">#REF!</definedName>
    <definedName name="F20a97" localSheetId="6">#REF!</definedName>
    <definedName name="F20a97" localSheetId="1">#REF!</definedName>
    <definedName name="F20a97" localSheetId="2">#REF!</definedName>
    <definedName name="F20a97">#REF!</definedName>
    <definedName name="F210a95" localSheetId="6">#REF!</definedName>
    <definedName name="F210a95" localSheetId="1">#REF!</definedName>
    <definedName name="F210a95" localSheetId="2">#REF!</definedName>
    <definedName name="F210a95">#REF!</definedName>
    <definedName name="F210a96" localSheetId="6">#REF!</definedName>
    <definedName name="F210a96" localSheetId="1">#REF!</definedName>
    <definedName name="F210a96" localSheetId="2">#REF!</definedName>
    <definedName name="F210a96">#REF!</definedName>
    <definedName name="F210a97" localSheetId="6">#REF!</definedName>
    <definedName name="F210a97" localSheetId="1">#REF!</definedName>
    <definedName name="F210a97" localSheetId="2">#REF!</definedName>
    <definedName name="F210a97">#REF!</definedName>
    <definedName name="F213a95" localSheetId="6">#REF!</definedName>
    <definedName name="F213a95" localSheetId="1">#REF!</definedName>
    <definedName name="F213a95" localSheetId="2">#REF!</definedName>
    <definedName name="F213a95">#REF!</definedName>
    <definedName name="F213a96" localSheetId="6">#REF!</definedName>
    <definedName name="F213a96" localSheetId="1">#REF!</definedName>
    <definedName name="F213a96" localSheetId="2">#REF!</definedName>
    <definedName name="F213a96">#REF!</definedName>
    <definedName name="F213a97" localSheetId="6">#REF!</definedName>
    <definedName name="F213a97" localSheetId="1">#REF!</definedName>
    <definedName name="F213a97" localSheetId="2">#REF!</definedName>
    <definedName name="F213a97">#REF!</definedName>
    <definedName name="F216a95" localSheetId="6">#REF!</definedName>
    <definedName name="F216a95" localSheetId="1">#REF!</definedName>
    <definedName name="F216a95" localSheetId="2">#REF!</definedName>
    <definedName name="F216a95">#REF!</definedName>
    <definedName name="F216a96" localSheetId="6">#REF!</definedName>
    <definedName name="F216a96" localSheetId="1">#REF!</definedName>
    <definedName name="F216a96" localSheetId="2">#REF!</definedName>
    <definedName name="F216a96">#REF!</definedName>
    <definedName name="F216a97" localSheetId="6">#REF!</definedName>
    <definedName name="F216a97" localSheetId="1">#REF!</definedName>
    <definedName name="F216a97" localSheetId="2">#REF!</definedName>
    <definedName name="F216a97">#REF!</definedName>
    <definedName name="F224a95" localSheetId="6">#REF!</definedName>
    <definedName name="F224a95" localSheetId="1">#REF!</definedName>
    <definedName name="F224a95" localSheetId="2">#REF!</definedName>
    <definedName name="F224a95">#REF!</definedName>
    <definedName name="F224a96" localSheetId="6">#REF!</definedName>
    <definedName name="F224a96" localSheetId="1">#REF!</definedName>
    <definedName name="F224a96" localSheetId="2">#REF!</definedName>
    <definedName name="F224a96">#REF!</definedName>
    <definedName name="F224a97" localSheetId="6">#REF!</definedName>
    <definedName name="F224a97" localSheetId="1">#REF!</definedName>
    <definedName name="F224a97" localSheetId="2">#REF!</definedName>
    <definedName name="F224a97">#REF!</definedName>
    <definedName name="F225a95" localSheetId="6">#REF!</definedName>
    <definedName name="F225a95" localSheetId="1">#REF!</definedName>
    <definedName name="F225a95" localSheetId="2">#REF!</definedName>
    <definedName name="F225a95">#REF!</definedName>
    <definedName name="F225a96" localSheetId="6">#REF!</definedName>
    <definedName name="F225a96" localSheetId="1">#REF!</definedName>
    <definedName name="F225a96" localSheetId="2">#REF!</definedName>
    <definedName name="F225a96">#REF!</definedName>
    <definedName name="F225a97" localSheetId="6">#REF!</definedName>
    <definedName name="F225a97" localSheetId="1">#REF!</definedName>
    <definedName name="F225a97" localSheetId="2">#REF!</definedName>
    <definedName name="F225a97">#REF!</definedName>
    <definedName name="F226a95" localSheetId="6">#REF!</definedName>
    <definedName name="F226a95" localSheetId="1">#REF!</definedName>
    <definedName name="F226a95" localSheetId="2">#REF!</definedName>
    <definedName name="F226a95">#REF!</definedName>
    <definedName name="F226a96" localSheetId="6">#REF!</definedName>
    <definedName name="F226a96" localSheetId="1">#REF!</definedName>
    <definedName name="F226a96" localSheetId="2">#REF!</definedName>
    <definedName name="F226a96">#REF!</definedName>
    <definedName name="F226a97" localSheetId="6">#REF!</definedName>
    <definedName name="F226a97" localSheetId="1">#REF!</definedName>
    <definedName name="F226a97" localSheetId="2">#REF!</definedName>
    <definedName name="F226a97">#REF!</definedName>
    <definedName name="F229a95" localSheetId="6">#REF!</definedName>
    <definedName name="F229a95" localSheetId="1">#REF!</definedName>
    <definedName name="F229a95" localSheetId="2">#REF!</definedName>
    <definedName name="F229a95">#REF!</definedName>
    <definedName name="F229a96" localSheetId="6">#REF!</definedName>
    <definedName name="F229a96" localSheetId="1">#REF!</definedName>
    <definedName name="F229a96" localSheetId="2">#REF!</definedName>
    <definedName name="F229a96">#REF!</definedName>
    <definedName name="F229a97" localSheetId="6">#REF!</definedName>
    <definedName name="F229a97" localSheetId="1">#REF!</definedName>
    <definedName name="F229a97" localSheetId="2">#REF!</definedName>
    <definedName name="F229a97">#REF!</definedName>
    <definedName name="F232a95" localSheetId="6">#REF!</definedName>
    <definedName name="F232a95" localSheetId="1">#REF!</definedName>
    <definedName name="F232a95" localSheetId="2">#REF!</definedName>
    <definedName name="F232a95">#REF!</definedName>
    <definedName name="F232a96" localSheetId="6">#REF!</definedName>
    <definedName name="F232a96" localSheetId="1">#REF!</definedName>
    <definedName name="F232a96" localSheetId="2">#REF!</definedName>
    <definedName name="F232a96">#REF!</definedName>
    <definedName name="F232a97" localSheetId="6">#REF!</definedName>
    <definedName name="F232a97" localSheetId="1">#REF!</definedName>
    <definedName name="F232a97" localSheetId="2">#REF!</definedName>
    <definedName name="F232a97">#REF!</definedName>
    <definedName name="F235a95" localSheetId="6">#REF!</definedName>
    <definedName name="F235a95" localSheetId="1">#REF!</definedName>
    <definedName name="F235a95" localSheetId="2">#REF!</definedName>
    <definedName name="F235a95">#REF!</definedName>
    <definedName name="f235a96" localSheetId="6">#REF!</definedName>
    <definedName name="f235a96" localSheetId="1">#REF!</definedName>
    <definedName name="f235a96" localSheetId="2">#REF!</definedName>
    <definedName name="f235a96">#REF!</definedName>
    <definedName name="f235a97" localSheetId="6">#REF!</definedName>
    <definedName name="f235a97" localSheetId="1">#REF!</definedName>
    <definedName name="f235a97" localSheetId="2">#REF!</definedName>
    <definedName name="f235a97">#REF!</definedName>
    <definedName name="F236a95" localSheetId="6">#REF!</definedName>
    <definedName name="F236a95" localSheetId="1">#REF!</definedName>
    <definedName name="F236a95" localSheetId="2">#REF!</definedName>
    <definedName name="F236a95">#REF!</definedName>
    <definedName name="F236a96" localSheetId="6">#REF!</definedName>
    <definedName name="F236a96" localSheetId="1">#REF!</definedName>
    <definedName name="F236a96" localSheetId="2">#REF!</definedName>
    <definedName name="F236a96">#REF!</definedName>
    <definedName name="F236a97" localSheetId="6">#REF!</definedName>
    <definedName name="F236a97" localSheetId="1">#REF!</definedName>
    <definedName name="F236a97" localSheetId="2">#REF!</definedName>
    <definedName name="F236a97">#REF!</definedName>
    <definedName name="F238A95" localSheetId="6">#REF!</definedName>
    <definedName name="F238A95" localSheetId="1">#REF!</definedName>
    <definedName name="F238A95" localSheetId="2">#REF!</definedName>
    <definedName name="F238A95">#REF!</definedName>
    <definedName name="F238A96" localSheetId="6">#REF!</definedName>
    <definedName name="F238A96" localSheetId="1">#REF!</definedName>
    <definedName name="F238A96" localSheetId="2">#REF!</definedName>
    <definedName name="F238A96">#REF!</definedName>
    <definedName name="F238A97" localSheetId="6">#REF!</definedName>
    <definedName name="F238A97" localSheetId="1">#REF!</definedName>
    <definedName name="F238A97" localSheetId="2">#REF!</definedName>
    <definedName name="F238A97">#REF!</definedName>
    <definedName name="F23a95" localSheetId="6">#REF!</definedName>
    <definedName name="F23a95" localSheetId="1">#REF!</definedName>
    <definedName name="F23a95" localSheetId="2">#REF!</definedName>
    <definedName name="F23a95">#REF!</definedName>
    <definedName name="F23a96" localSheetId="6">#REF!</definedName>
    <definedName name="F23a96" localSheetId="1">#REF!</definedName>
    <definedName name="F23a96" localSheetId="2">#REF!</definedName>
    <definedName name="F23a96">#REF!</definedName>
    <definedName name="F23a97" localSheetId="6">#REF!</definedName>
    <definedName name="F23a97" localSheetId="1">#REF!</definedName>
    <definedName name="F23a97" localSheetId="2">#REF!</definedName>
    <definedName name="F23a97">#REF!</definedName>
    <definedName name="F245a95" localSheetId="6">#REF!</definedName>
    <definedName name="F245a95" localSheetId="1">#REF!</definedName>
    <definedName name="F245a95" localSheetId="2">#REF!</definedName>
    <definedName name="F245a95">#REF!</definedName>
    <definedName name="F245a96" localSheetId="6">#REF!</definedName>
    <definedName name="F245a96" localSheetId="1">#REF!</definedName>
    <definedName name="F245a96" localSheetId="2">#REF!</definedName>
    <definedName name="F245a96">#REF!</definedName>
    <definedName name="F245a97" localSheetId="6">#REF!</definedName>
    <definedName name="F245a97" localSheetId="1">#REF!</definedName>
    <definedName name="F245a97" localSheetId="2">#REF!</definedName>
    <definedName name="F245a97">#REF!</definedName>
    <definedName name="F252a95" localSheetId="6">#REF!</definedName>
    <definedName name="F252a95" localSheetId="1">#REF!</definedName>
    <definedName name="F252a95" localSheetId="2">#REF!</definedName>
    <definedName name="F252a95">#REF!</definedName>
    <definedName name="F252a96" localSheetId="6">#REF!</definedName>
    <definedName name="F252a96" localSheetId="1">#REF!</definedName>
    <definedName name="F252a96" localSheetId="2">#REF!</definedName>
    <definedName name="F252a96">#REF!</definedName>
    <definedName name="F252a97" localSheetId="6">#REF!</definedName>
    <definedName name="F252a97" localSheetId="1">#REF!</definedName>
    <definedName name="F252a97" localSheetId="2">#REF!</definedName>
    <definedName name="F252a97">#REF!</definedName>
    <definedName name="F253a95" localSheetId="6">#REF!</definedName>
    <definedName name="F253a95" localSheetId="1">#REF!</definedName>
    <definedName name="F253a95" localSheetId="2">#REF!</definedName>
    <definedName name="F253a95">#REF!</definedName>
    <definedName name="F253a96" localSheetId="6">#REF!</definedName>
    <definedName name="F253a96" localSheetId="1">#REF!</definedName>
    <definedName name="F253a96" localSheetId="2">#REF!</definedName>
    <definedName name="F253a96">#REF!</definedName>
    <definedName name="F253a97" localSheetId="6">#REF!</definedName>
    <definedName name="F253a97" localSheetId="1">#REF!</definedName>
    <definedName name="F253a97" localSheetId="2">#REF!</definedName>
    <definedName name="F253a97">#REF!</definedName>
    <definedName name="F254a95" localSheetId="6">#REF!</definedName>
    <definedName name="F254a95" localSheetId="1">#REF!</definedName>
    <definedName name="F254a95" localSheetId="2">#REF!</definedName>
    <definedName name="F254a95">#REF!</definedName>
    <definedName name="F254a96" localSheetId="6">#REF!</definedName>
    <definedName name="F254a96" localSheetId="1">#REF!</definedName>
    <definedName name="F254a96" localSheetId="2">#REF!</definedName>
    <definedName name="F254a96">#REF!</definedName>
    <definedName name="F254a97" localSheetId="6">#REF!</definedName>
    <definedName name="F254a97" localSheetId="1">#REF!</definedName>
    <definedName name="F254a97" localSheetId="2">#REF!</definedName>
    <definedName name="F254a97">#REF!</definedName>
    <definedName name="F258a95" localSheetId="6">#REF!</definedName>
    <definedName name="F258a95" localSheetId="1">#REF!</definedName>
    <definedName name="F258a95" localSheetId="2">#REF!</definedName>
    <definedName name="F258a95">#REF!</definedName>
    <definedName name="F258a96" localSheetId="6">#REF!</definedName>
    <definedName name="F258a96" localSheetId="1">#REF!</definedName>
    <definedName name="F258a96" localSheetId="2">#REF!</definedName>
    <definedName name="F258a96">#REF!</definedName>
    <definedName name="F258a97" localSheetId="6">#REF!</definedName>
    <definedName name="F258a97" localSheetId="1">#REF!</definedName>
    <definedName name="F258a97" localSheetId="2">#REF!</definedName>
    <definedName name="F258a97">#REF!</definedName>
    <definedName name="F26a95" localSheetId="6">#REF!</definedName>
    <definedName name="F26a95" localSheetId="1">#REF!</definedName>
    <definedName name="F26a95" localSheetId="2">#REF!</definedName>
    <definedName name="F26a95">#REF!</definedName>
    <definedName name="F26a96" localSheetId="6">#REF!</definedName>
    <definedName name="F26a96" localSheetId="1">#REF!</definedName>
    <definedName name="F26a96" localSheetId="2">#REF!</definedName>
    <definedName name="F26a96">#REF!</definedName>
    <definedName name="F26a97" localSheetId="6">#REF!</definedName>
    <definedName name="F26a97" localSheetId="1">#REF!</definedName>
    <definedName name="F26a97" localSheetId="2">#REF!</definedName>
    <definedName name="F26a97">#REF!</definedName>
    <definedName name="F271a95" localSheetId="6">#REF!</definedName>
    <definedName name="F271a95" localSheetId="1">#REF!</definedName>
    <definedName name="F271a95" localSheetId="2">#REF!</definedName>
    <definedName name="F271a95">#REF!</definedName>
    <definedName name="F271a96" localSheetId="6">#REF!</definedName>
    <definedName name="F271a96" localSheetId="1">#REF!</definedName>
    <definedName name="F271a96" localSheetId="2">#REF!</definedName>
    <definedName name="F271a96">#REF!</definedName>
    <definedName name="F271a97" localSheetId="6">#REF!</definedName>
    <definedName name="F271a97" localSheetId="1">#REF!</definedName>
    <definedName name="F271a97" localSheetId="2">#REF!</definedName>
    <definedName name="F271a97">#REF!</definedName>
    <definedName name="F273a95" localSheetId="6">#REF!</definedName>
    <definedName name="F273a95" localSheetId="1">#REF!</definedName>
    <definedName name="F273a95" localSheetId="2">#REF!</definedName>
    <definedName name="F273a95">#REF!</definedName>
    <definedName name="F273a96" localSheetId="6">#REF!</definedName>
    <definedName name="F273a96" localSheetId="1">#REF!</definedName>
    <definedName name="F273a96" localSheetId="2">#REF!</definedName>
    <definedName name="F273a96">#REF!</definedName>
    <definedName name="F273a97" localSheetId="6">#REF!</definedName>
    <definedName name="F273a97" localSheetId="1">#REF!</definedName>
    <definedName name="F273a97" localSheetId="2">#REF!</definedName>
    <definedName name="F273a97">#REF!</definedName>
    <definedName name="F274a95" localSheetId="6">#REF!</definedName>
    <definedName name="F274a95" localSheetId="1">#REF!</definedName>
    <definedName name="F274a95" localSheetId="2">#REF!</definedName>
    <definedName name="F274a95">#REF!</definedName>
    <definedName name="F274a96" localSheetId="6">#REF!</definedName>
    <definedName name="F274a96" localSheetId="1">#REF!</definedName>
    <definedName name="F274a96" localSheetId="2">#REF!</definedName>
    <definedName name="F274a96">#REF!</definedName>
    <definedName name="F274a97" localSheetId="6">#REF!</definedName>
    <definedName name="F274a97" localSheetId="1">#REF!</definedName>
    <definedName name="F274a97" localSheetId="2">#REF!</definedName>
    <definedName name="F274a97">#REF!</definedName>
    <definedName name="F277a95" localSheetId="6">#REF!</definedName>
    <definedName name="F277a95" localSheetId="1">#REF!</definedName>
    <definedName name="F277a95" localSheetId="2">#REF!</definedName>
    <definedName name="F277a95">#REF!</definedName>
    <definedName name="F277a96" localSheetId="6">#REF!</definedName>
    <definedName name="F277a96" localSheetId="1">#REF!</definedName>
    <definedName name="F277a96" localSheetId="2">#REF!</definedName>
    <definedName name="F277a96">#REF!</definedName>
    <definedName name="F277a97" localSheetId="6">#REF!</definedName>
    <definedName name="F277a97" localSheetId="1">#REF!</definedName>
    <definedName name="F277a97" localSheetId="2">#REF!</definedName>
    <definedName name="F277a97">#REF!</definedName>
    <definedName name="f284a95" localSheetId="6">#REF!</definedName>
    <definedName name="f284a95" localSheetId="1">#REF!</definedName>
    <definedName name="f284a95" localSheetId="2">#REF!</definedName>
    <definedName name="f284a95">#REF!</definedName>
    <definedName name="f284a96" localSheetId="6">#REF!</definedName>
    <definedName name="f284a96" localSheetId="1">#REF!</definedName>
    <definedName name="f284a96" localSheetId="2">#REF!</definedName>
    <definedName name="f284a96">#REF!</definedName>
    <definedName name="f284a97" localSheetId="6">#REF!</definedName>
    <definedName name="f284a97" localSheetId="1">#REF!</definedName>
    <definedName name="f284a97" localSheetId="2">#REF!</definedName>
    <definedName name="f284a97">#REF!</definedName>
    <definedName name="F29a95" localSheetId="6">#REF!</definedName>
    <definedName name="F29a95" localSheetId="1">#REF!</definedName>
    <definedName name="F29a95" localSheetId="2">#REF!</definedName>
    <definedName name="F29a95">#REF!</definedName>
    <definedName name="F29a96" localSheetId="6">#REF!</definedName>
    <definedName name="F29a96" localSheetId="1">#REF!</definedName>
    <definedName name="F29a96" localSheetId="2">#REF!</definedName>
    <definedName name="F29a96">#REF!</definedName>
    <definedName name="F29a97" localSheetId="6">#REF!</definedName>
    <definedName name="F29a97" localSheetId="1">#REF!</definedName>
    <definedName name="F29a97" localSheetId="2">#REF!</definedName>
    <definedName name="F29a97">#REF!</definedName>
    <definedName name="F2a95" localSheetId="6">#REF!</definedName>
    <definedName name="F2a95" localSheetId="1">#REF!</definedName>
    <definedName name="F2a95" localSheetId="2">#REF!</definedName>
    <definedName name="F2a95">#REF!</definedName>
    <definedName name="F2a96" localSheetId="6">#REF!</definedName>
    <definedName name="F2a96" localSheetId="1">#REF!</definedName>
    <definedName name="F2a96" localSheetId="2">#REF!</definedName>
    <definedName name="F2a96">#REF!</definedName>
    <definedName name="F2a97" localSheetId="6">#REF!</definedName>
    <definedName name="F2a97" localSheetId="1">#REF!</definedName>
    <definedName name="F2a97" localSheetId="2">#REF!</definedName>
    <definedName name="F2a97">#REF!</definedName>
    <definedName name="F300A95" localSheetId="6">#REF!</definedName>
    <definedName name="F300A95" localSheetId="1">#REF!</definedName>
    <definedName name="F300A95" localSheetId="2">#REF!</definedName>
    <definedName name="F300A95">#REF!</definedName>
    <definedName name="F300A96" localSheetId="6">#REF!</definedName>
    <definedName name="F300A96" localSheetId="1">#REF!</definedName>
    <definedName name="F300A96" localSheetId="2">#REF!</definedName>
    <definedName name="F300A96">#REF!</definedName>
    <definedName name="F300A97" localSheetId="6">#REF!</definedName>
    <definedName name="F300A97" localSheetId="1">#REF!</definedName>
    <definedName name="F300A97" localSheetId="2">#REF!</definedName>
    <definedName name="F300A97">#REF!</definedName>
    <definedName name="F303A95" localSheetId="6">#REF!</definedName>
    <definedName name="F303A95" localSheetId="1">#REF!</definedName>
    <definedName name="F303A95" localSheetId="2">#REF!</definedName>
    <definedName name="F303A95">#REF!</definedName>
    <definedName name="F303A96" localSheetId="6">#REF!</definedName>
    <definedName name="F303A96" localSheetId="1">#REF!</definedName>
    <definedName name="F303A96" localSheetId="2">#REF!</definedName>
    <definedName name="F303A96">#REF!</definedName>
    <definedName name="F303A97" localSheetId="6">#REF!</definedName>
    <definedName name="F303A97" localSheetId="1">#REF!</definedName>
    <definedName name="F303A97" localSheetId="2">#REF!</definedName>
    <definedName name="F303A97">#REF!</definedName>
    <definedName name="F320a95" localSheetId="6">#REF!</definedName>
    <definedName name="F320a95" localSheetId="1">#REF!</definedName>
    <definedName name="F320a95" localSheetId="2">#REF!</definedName>
    <definedName name="F320a95">#REF!</definedName>
    <definedName name="F320A96" localSheetId="6">#REF!</definedName>
    <definedName name="F320A96" localSheetId="1">#REF!</definedName>
    <definedName name="F320A96" localSheetId="2">#REF!</definedName>
    <definedName name="F320A96">#REF!</definedName>
    <definedName name="F320A97" localSheetId="6">#REF!</definedName>
    <definedName name="F320A97" localSheetId="1">#REF!</definedName>
    <definedName name="F320A97" localSheetId="2">#REF!</definedName>
    <definedName name="F320A97">#REF!</definedName>
    <definedName name="F323A95" localSheetId="6">#REF!</definedName>
    <definedName name="F323A95" localSheetId="1">#REF!</definedName>
    <definedName name="F323A95" localSheetId="2">#REF!</definedName>
    <definedName name="F323A95">#REF!</definedName>
    <definedName name="F323A96" localSheetId="6">#REF!</definedName>
    <definedName name="F323A96" localSheetId="1">#REF!</definedName>
    <definedName name="F323A96" localSheetId="2">#REF!</definedName>
    <definedName name="F323A96">#REF!</definedName>
    <definedName name="F323A97" localSheetId="6">#REF!</definedName>
    <definedName name="F323A97" localSheetId="1">#REF!</definedName>
    <definedName name="F323A97" localSheetId="2">#REF!</definedName>
    <definedName name="F323A97">#REF!</definedName>
    <definedName name="F326A95" localSheetId="6">#REF!</definedName>
    <definedName name="F326A95" localSheetId="1">#REF!</definedName>
    <definedName name="F326A95" localSheetId="2">#REF!</definedName>
    <definedName name="F326A95">#REF!</definedName>
    <definedName name="F326A96" localSheetId="6">#REF!</definedName>
    <definedName name="F326A96" localSheetId="1">#REF!</definedName>
    <definedName name="F326A96" localSheetId="2">#REF!</definedName>
    <definedName name="F326A96">#REF!</definedName>
    <definedName name="F326A97" localSheetId="6">#REF!</definedName>
    <definedName name="F326A97" localSheetId="1">#REF!</definedName>
    <definedName name="F326A97" localSheetId="2">#REF!</definedName>
    <definedName name="F326A97">#REF!</definedName>
    <definedName name="F329A95" localSheetId="6">#REF!</definedName>
    <definedName name="F329A95" localSheetId="1">#REF!</definedName>
    <definedName name="F329A95" localSheetId="2">#REF!</definedName>
    <definedName name="F329A95">#REF!</definedName>
    <definedName name="F329A96" localSheetId="6">#REF!</definedName>
    <definedName name="F329A96" localSheetId="1">#REF!</definedName>
    <definedName name="F329A96" localSheetId="2">#REF!</definedName>
    <definedName name="F329A96">#REF!</definedName>
    <definedName name="F329A97" localSheetId="6">#REF!</definedName>
    <definedName name="F329A97" localSheetId="1">#REF!</definedName>
    <definedName name="F329A97" localSheetId="2">#REF!</definedName>
    <definedName name="F329A97">#REF!</definedName>
    <definedName name="F332A95" localSheetId="6">#REF!</definedName>
    <definedName name="F332A95" localSheetId="1">#REF!</definedName>
    <definedName name="F332A95" localSheetId="2">#REF!</definedName>
    <definedName name="F332A95">#REF!</definedName>
    <definedName name="F332A96" localSheetId="6">#REF!</definedName>
    <definedName name="F332A96" localSheetId="1">#REF!</definedName>
    <definedName name="F332A96" localSheetId="2">#REF!</definedName>
    <definedName name="F332A96">#REF!</definedName>
    <definedName name="F332A97" localSheetId="6">#REF!</definedName>
    <definedName name="F332A97" localSheetId="1">#REF!</definedName>
    <definedName name="F332A97" localSheetId="2">#REF!</definedName>
    <definedName name="F332A97">#REF!</definedName>
    <definedName name="F335A95" localSheetId="6">#REF!</definedName>
    <definedName name="F335A95" localSheetId="1">#REF!</definedName>
    <definedName name="F335A95" localSheetId="2">#REF!</definedName>
    <definedName name="F335A95">#REF!</definedName>
    <definedName name="F335A96" localSheetId="6">#REF!</definedName>
    <definedName name="F335A96" localSheetId="1">#REF!</definedName>
    <definedName name="F335A96" localSheetId="2">#REF!</definedName>
    <definedName name="F335A96">#REF!</definedName>
    <definedName name="F335A97" localSheetId="6">#REF!</definedName>
    <definedName name="F335A97" localSheetId="1">#REF!</definedName>
    <definedName name="F335A97" localSheetId="2">#REF!</definedName>
    <definedName name="F335A97">#REF!</definedName>
    <definedName name="F338A95" localSheetId="6">#REF!</definedName>
    <definedName name="F338A95" localSheetId="1">#REF!</definedName>
    <definedName name="F338A95" localSheetId="2">#REF!</definedName>
    <definedName name="F338A95">#REF!</definedName>
    <definedName name="F338A96" localSheetId="6">#REF!</definedName>
    <definedName name="F338A96" localSheetId="1">#REF!</definedName>
    <definedName name="F338A96" localSheetId="2">#REF!</definedName>
    <definedName name="F338A96">#REF!</definedName>
    <definedName name="F338A97" localSheetId="6">#REF!</definedName>
    <definedName name="F338A97" localSheetId="1">#REF!</definedName>
    <definedName name="F338A97" localSheetId="2">#REF!</definedName>
    <definedName name="F338A97">#REF!</definedName>
    <definedName name="F35a95" localSheetId="6">#REF!</definedName>
    <definedName name="F35a95" localSheetId="1">#REF!</definedName>
    <definedName name="F35a95" localSheetId="2">#REF!</definedName>
    <definedName name="F35a95">#REF!</definedName>
    <definedName name="F35a96" localSheetId="6">#REF!</definedName>
    <definedName name="F35a96" localSheetId="1">#REF!</definedName>
    <definedName name="F35a96" localSheetId="2">#REF!</definedName>
    <definedName name="F35a96">#REF!</definedName>
    <definedName name="F35a97" localSheetId="6">#REF!</definedName>
    <definedName name="F35a97" localSheetId="1">#REF!</definedName>
    <definedName name="F35a97" localSheetId="2">#REF!</definedName>
    <definedName name="F35a97">#REF!</definedName>
    <definedName name="F37a95" localSheetId="6">#REF!</definedName>
    <definedName name="F37a95" localSheetId="1">#REF!</definedName>
    <definedName name="F37a95" localSheetId="2">#REF!</definedName>
    <definedName name="F37a95">#REF!</definedName>
    <definedName name="F37a96" localSheetId="6">#REF!</definedName>
    <definedName name="F37a96" localSheetId="1">#REF!</definedName>
    <definedName name="F37a96" localSheetId="2">#REF!</definedName>
    <definedName name="F37a96">#REF!</definedName>
    <definedName name="F37a97" localSheetId="6">#REF!</definedName>
    <definedName name="F37a97" localSheetId="1">#REF!</definedName>
    <definedName name="F37a97" localSheetId="2">#REF!</definedName>
    <definedName name="F37a97">#REF!</definedName>
    <definedName name="F3a95" localSheetId="6">#REF!</definedName>
    <definedName name="F3a95" localSheetId="1">#REF!</definedName>
    <definedName name="F3a95" localSheetId="2">#REF!</definedName>
    <definedName name="F3a95">#REF!</definedName>
    <definedName name="F3a96" localSheetId="6">#REF!</definedName>
    <definedName name="F3a96" localSheetId="1">#REF!</definedName>
    <definedName name="F3a96" localSheetId="2">#REF!</definedName>
    <definedName name="F3a96">#REF!</definedName>
    <definedName name="F3a97" localSheetId="6">#REF!</definedName>
    <definedName name="F3a97" localSheetId="1">#REF!</definedName>
    <definedName name="F3a97" localSheetId="2">#REF!</definedName>
    <definedName name="F3a97">#REF!</definedName>
    <definedName name="F42a95" localSheetId="6">#REF!</definedName>
    <definedName name="F42a95" localSheetId="1">#REF!</definedName>
    <definedName name="F42a95" localSheetId="2">#REF!</definedName>
    <definedName name="F42a95">#REF!</definedName>
    <definedName name="F42a96" localSheetId="6">#REF!</definedName>
    <definedName name="F42a96" localSheetId="1">#REF!</definedName>
    <definedName name="F42a96" localSheetId="2">#REF!</definedName>
    <definedName name="F42a96">#REF!</definedName>
    <definedName name="F42a97" localSheetId="6">#REF!</definedName>
    <definedName name="F42a97" localSheetId="1">#REF!</definedName>
    <definedName name="F42a97" localSheetId="2">#REF!</definedName>
    <definedName name="F42a97">#REF!</definedName>
    <definedName name="F48a95" localSheetId="6">#REF!</definedName>
    <definedName name="F48a95" localSheetId="1">#REF!</definedName>
    <definedName name="F48a95" localSheetId="2">#REF!</definedName>
    <definedName name="F48a95">#REF!</definedName>
    <definedName name="F48a96" localSheetId="6">#REF!</definedName>
    <definedName name="F48a96" localSheetId="1">#REF!</definedName>
    <definedName name="F48a96" localSheetId="2">#REF!</definedName>
    <definedName name="F48a96">#REF!</definedName>
    <definedName name="F48a97" localSheetId="6">#REF!</definedName>
    <definedName name="F48a97" localSheetId="1">#REF!</definedName>
    <definedName name="F48a97" localSheetId="2">#REF!</definedName>
    <definedName name="F48a97">#REF!</definedName>
    <definedName name="F51a95" localSheetId="6">#REF!</definedName>
    <definedName name="F51a95" localSheetId="1">#REF!</definedName>
    <definedName name="F51a95" localSheetId="2">#REF!</definedName>
    <definedName name="F51a95">#REF!</definedName>
    <definedName name="F51a96" localSheetId="6">#REF!</definedName>
    <definedName name="F51a96" localSheetId="1">#REF!</definedName>
    <definedName name="F51a96" localSheetId="2">#REF!</definedName>
    <definedName name="F51a96">#REF!</definedName>
    <definedName name="F51a97" localSheetId="6">#REF!</definedName>
    <definedName name="F51a97" localSheetId="1">#REF!</definedName>
    <definedName name="F51a97" localSheetId="2">#REF!</definedName>
    <definedName name="F51a97">#REF!</definedName>
    <definedName name="F54a95" localSheetId="6">#REF!</definedName>
    <definedName name="F54a95" localSheetId="1">#REF!</definedName>
    <definedName name="F54a95" localSheetId="2">#REF!</definedName>
    <definedName name="F54a95">#REF!</definedName>
    <definedName name="F54a96" localSheetId="6">#REF!</definedName>
    <definedName name="F54a96" localSheetId="1">#REF!</definedName>
    <definedName name="F54a96" localSheetId="2">#REF!</definedName>
    <definedName name="F54a96">#REF!</definedName>
    <definedName name="F54a97" localSheetId="6">#REF!</definedName>
    <definedName name="F54a97" localSheetId="1">#REF!</definedName>
    <definedName name="F54a97" localSheetId="2">#REF!</definedName>
    <definedName name="F54a97">#REF!</definedName>
    <definedName name="F57a95" localSheetId="6">#REF!</definedName>
    <definedName name="F57a95" localSheetId="1">#REF!</definedName>
    <definedName name="F57a95" localSheetId="2">#REF!</definedName>
    <definedName name="F57a95">#REF!</definedName>
    <definedName name="F57a96" localSheetId="6">#REF!</definedName>
    <definedName name="F57a96" localSheetId="1">#REF!</definedName>
    <definedName name="F57a96" localSheetId="2">#REF!</definedName>
    <definedName name="F57a96">#REF!</definedName>
    <definedName name="F57a97" localSheetId="6">#REF!</definedName>
    <definedName name="F57a97" localSheetId="1">#REF!</definedName>
    <definedName name="F57a97" localSheetId="2">#REF!</definedName>
    <definedName name="F57a97">#REF!</definedName>
    <definedName name="F60a95" localSheetId="6">#REF!</definedName>
    <definedName name="F60a95" localSheetId="1">#REF!</definedName>
    <definedName name="F60a95" localSheetId="2">#REF!</definedName>
    <definedName name="F60a95">#REF!</definedName>
    <definedName name="F60a96" localSheetId="6">#REF!</definedName>
    <definedName name="F60a96" localSheetId="1">#REF!</definedName>
    <definedName name="F60a96" localSheetId="2">#REF!</definedName>
    <definedName name="F60a96">#REF!</definedName>
    <definedName name="F60a97" localSheetId="6">#REF!</definedName>
    <definedName name="F60a97" localSheetId="1">#REF!</definedName>
    <definedName name="F60a97" localSheetId="2">#REF!</definedName>
    <definedName name="F60a97">#REF!</definedName>
    <definedName name="F61a95" localSheetId="6">#REF!</definedName>
    <definedName name="F61a95" localSheetId="1">#REF!</definedName>
    <definedName name="F61a95" localSheetId="2">#REF!</definedName>
    <definedName name="F61a95">#REF!</definedName>
    <definedName name="F61a96" localSheetId="6">#REF!</definedName>
    <definedName name="F61a96" localSheetId="1">#REF!</definedName>
    <definedName name="F61a96" localSheetId="2">#REF!</definedName>
    <definedName name="F61a96">#REF!</definedName>
    <definedName name="F61a97" localSheetId="6">#REF!</definedName>
    <definedName name="F61a97" localSheetId="1">#REF!</definedName>
    <definedName name="F61a97" localSheetId="2">#REF!</definedName>
    <definedName name="F61a97">#REF!</definedName>
    <definedName name="F62a95" localSheetId="6">#REF!</definedName>
    <definedName name="F62a95" localSheetId="1">#REF!</definedName>
    <definedName name="F62a95" localSheetId="2">#REF!</definedName>
    <definedName name="F62a95">#REF!</definedName>
    <definedName name="F62a96" localSheetId="6">#REF!</definedName>
    <definedName name="F62a96" localSheetId="1">#REF!</definedName>
    <definedName name="F62a96" localSheetId="2">#REF!</definedName>
    <definedName name="F62a96">#REF!</definedName>
    <definedName name="F62a97" localSheetId="6">#REF!</definedName>
    <definedName name="F62a97" localSheetId="1">#REF!</definedName>
    <definedName name="F62a97" localSheetId="2">#REF!</definedName>
    <definedName name="F62a97">#REF!</definedName>
    <definedName name="F63a95" localSheetId="6">#REF!</definedName>
    <definedName name="F63a95" localSheetId="1">#REF!</definedName>
    <definedName name="F63a95" localSheetId="2">#REF!</definedName>
    <definedName name="F63a95">#REF!</definedName>
    <definedName name="F63a96" localSheetId="6">#REF!</definedName>
    <definedName name="F63a96" localSheetId="1">#REF!</definedName>
    <definedName name="F63a96" localSheetId="2">#REF!</definedName>
    <definedName name="F63a96">#REF!</definedName>
    <definedName name="F63a97" localSheetId="6">#REF!</definedName>
    <definedName name="F63a97" localSheetId="1">#REF!</definedName>
    <definedName name="F63a97" localSheetId="2">#REF!</definedName>
    <definedName name="F63a97">#REF!</definedName>
    <definedName name="F64a95" localSheetId="6">#REF!</definedName>
    <definedName name="F64a95" localSheetId="1">#REF!</definedName>
    <definedName name="F64a95" localSheetId="2">#REF!</definedName>
    <definedName name="F64a95">#REF!</definedName>
    <definedName name="F64a96" localSheetId="6">#REF!</definedName>
    <definedName name="F64a96" localSheetId="1">#REF!</definedName>
    <definedName name="F64a96" localSheetId="2">#REF!</definedName>
    <definedName name="F64a96">#REF!</definedName>
    <definedName name="F64a97" localSheetId="6">#REF!</definedName>
    <definedName name="F64a97" localSheetId="1">#REF!</definedName>
    <definedName name="F64a97" localSheetId="2">#REF!</definedName>
    <definedName name="F64a97">#REF!</definedName>
    <definedName name="F75a95" localSheetId="6">#REF!</definedName>
    <definedName name="F75a95" localSheetId="1">#REF!</definedName>
    <definedName name="F75a95" localSheetId="2">#REF!</definedName>
    <definedName name="F75a95">#REF!</definedName>
    <definedName name="F75a96" localSheetId="6">#REF!</definedName>
    <definedName name="F75a96" localSheetId="1">#REF!</definedName>
    <definedName name="F75a96" localSheetId="2">#REF!</definedName>
    <definedName name="F75a96">#REF!</definedName>
    <definedName name="F75a97" localSheetId="6">#REF!</definedName>
    <definedName name="F75a97" localSheetId="1">#REF!</definedName>
    <definedName name="F75a97" localSheetId="2">#REF!</definedName>
    <definedName name="F75a97">#REF!</definedName>
    <definedName name="F85a95" localSheetId="6">#REF!</definedName>
    <definedName name="F85a95" localSheetId="1">#REF!</definedName>
    <definedName name="F85a95" localSheetId="2">#REF!</definedName>
    <definedName name="F85a95">#REF!</definedName>
    <definedName name="F85a96" localSheetId="6">#REF!</definedName>
    <definedName name="F85a96" localSheetId="1">#REF!</definedName>
    <definedName name="F85a96" localSheetId="2">#REF!</definedName>
    <definedName name="F85a96">#REF!</definedName>
    <definedName name="F85a97" localSheetId="6">#REF!</definedName>
    <definedName name="F85a97" localSheetId="1">#REF!</definedName>
    <definedName name="F85a97" localSheetId="2">#REF!</definedName>
    <definedName name="F85a97">#REF!</definedName>
    <definedName name="F8a95" localSheetId="6">#REF!</definedName>
    <definedName name="F8a95" localSheetId="1">#REF!</definedName>
    <definedName name="F8a95" localSheetId="2">#REF!</definedName>
    <definedName name="F8a95">#REF!</definedName>
    <definedName name="F8a96" localSheetId="6">#REF!</definedName>
    <definedName name="F8a96" localSheetId="1">#REF!</definedName>
    <definedName name="F8a96" localSheetId="2">#REF!</definedName>
    <definedName name="F8a96">#REF!</definedName>
    <definedName name="F8a97" localSheetId="6">#REF!</definedName>
    <definedName name="F8a97" localSheetId="1">#REF!</definedName>
    <definedName name="F8a97" localSheetId="2">#REF!</definedName>
    <definedName name="F8a97">#REF!</definedName>
    <definedName name="F91a95" localSheetId="6">#REF!</definedName>
    <definedName name="F91a95" localSheetId="1">#REF!</definedName>
    <definedName name="F91a95" localSheetId="2">#REF!</definedName>
    <definedName name="F91a95">#REF!</definedName>
    <definedName name="F91a96" localSheetId="6">#REF!</definedName>
    <definedName name="F91a96" localSheetId="1">#REF!</definedName>
    <definedName name="F91a96" localSheetId="2">#REF!</definedName>
    <definedName name="F91a96">#REF!</definedName>
    <definedName name="F91a97" localSheetId="6">#REF!</definedName>
    <definedName name="F91a97" localSheetId="1">#REF!</definedName>
    <definedName name="F91a97" localSheetId="2">#REF!</definedName>
    <definedName name="F91a97">#REF!</definedName>
    <definedName name="F93a95" localSheetId="6">#REF!</definedName>
    <definedName name="F93a95" localSheetId="1">#REF!</definedName>
    <definedName name="F93a95" localSheetId="2">#REF!</definedName>
    <definedName name="F93a95">#REF!</definedName>
    <definedName name="F93a96" localSheetId="6">#REF!</definedName>
    <definedName name="F93a96" localSheetId="1">#REF!</definedName>
    <definedName name="F93a96" localSheetId="2">#REF!</definedName>
    <definedName name="F93a96">#REF!</definedName>
    <definedName name="F93a97" localSheetId="6">#REF!</definedName>
    <definedName name="F93a97" localSheetId="1">#REF!</definedName>
    <definedName name="F93a97" localSheetId="2">#REF!</definedName>
    <definedName name="F93a97">#REF!</definedName>
    <definedName name="F98a95" localSheetId="6">#REF!</definedName>
    <definedName name="F98a95" localSheetId="1">#REF!</definedName>
    <definedName name="F98a95" localSheetId="2">#REF!</definedName>
    <definedName name="F98a95">#REF!</definedName>
    <definedName name="F98a96" localSheetId="6">#REF!</definedName>
    <definedName name="F98a96" localSheetId="1">#REF!</definedName>
    <definedName name="F98a96" localSheetId="2">#REF!</definedName>
    <definedName name="F98a96">#REF!</definedName>
    <definedName name="F98a97" localSheetId="6">#REF!</definedName>
    <definedName name="F98a97" localSheetId="1">#REF!</definedName>
    <definedName name="F98a97" localSheetId="2">#REF!</definedName>
    <definedName name="F98a97">#REF!</definedName>
    <definedName name="fert" localSheetId="4" hidden="1">{#N/A,#N/A,FALSE,"A4";#N/A,#N/A,FALSE,"A3";#N/A,#N/A,FALSE,"A2";#N/A,#N/A,FALSE,"A1"}</definedName>
    <definedName name="fert" localSheetId="6" hidden="1">{#N/A,#N/A,FALSE,"A4";#N/A,#N/A,FALSE,"A3";#N/A,#N/A,FALSE,"A2";#N/A,#N/A,FALSE,"A1"}</definedName>
    <definedName name="fert" localSheetId="7" hidden="1">{#N/A,#N/A,FALSE,"A4";#N/A,#N/A,FALSE,"A3";#N/A,#N/A,FALSE,"A2";#N/A,#N/A,FALSE,"A1"}</definedName>
    <definedName name="fert" localSheetId="1" hidden="1">{#N/A,#N/A,FALSE,"A4";#N/A,#N/A,FALSE,"A3";#N/A,#N/A,FALSE,"A2";#N/A,#N/A,FALSE,"A1"}</definedName>
    <definedName name="fert" localSheetId="2" hidden="1">{#N/A,#N/A,FALSE,"A4";#N/A,#N/A,FALSE,"A3";#N/A,#N/A,FALSE,"A2";#N/A,#N/A,FALSE,"A1"}</definedName>
    <definedName name="fert" localSheetId="3" hidden="1">{#N/A,#N/A,FALSE,"A4";#N/A,#N/A,FALSE,"A3";#N/A,#N/A,FALSE,"A2";#N/A,#N/A,FALSE,"A1"}</definedName>
    <definedName name="fert" localSheetId="8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6" hidden="1">{#N/A,#N/A,FALSE,"A4";#N/A,#N/A,FALSE,"A3";#N/A,#N/A,FALSE,"A2";#N/A,#N/A,FALSE,"A1"}</definedName>
    <definedName name="fert_1" localSheetId="7" hidden="1">{#N/A,#N/A,FALSE,"A4";#N/A,#N/A,FALSE,"A3";#N/A,#N/A,FALSE,"A2";#N/A,#N/A,FALSE,"A1"}</definedName>
    <definedName name="fert_1" localSheetId="1" hidden="1">{#N/A,#N/A,FALSE,"A4";#N/A,#N/A,FALSE,"A3";#N/A,#N/A,FALSE,"A2";#N/A,#N/A,FALSE,"A1"}</definedName>
    <definedName name="fert_1" localSheetId="2" hidden="1">{#N/A,#N/A,FALSE,"A4";#N/A,#N/A,FALSE,"A3";#N/A,#N/A,FALSE,"A2";#N/A,#N/A,FALSE,"A1"}</definedName>
    <definedName name="fert_1" localSheetId="8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6" hidden="1">{#N/A,#N/A,FALSE,"A4";#N/A,#N/A,FALSE,"A3";#N/A,#N/A,FALSE,"A2";#N/A,#N/A,FALSE,"A1"}</definedName>
    <definedName name="fert_2" localSheetId="7" hidden="1">{#N/A,#N/A,FALSE,"A4";#N/A,#N/A,FALSE,"A3";#N/A,#N/A,FALSE,"A2";#N/A,#N/A,FALSE,"A1"}</definedName>
    <definedName name="fert_2" localSheetId="1" hidden="1">{#N/A,#N/A,FALSE,"A4";#N/A,#N/A,FALSE,"A3";#N/A,#N/A,FALSE,"A2";#N/A,#N/A,FALSE,"A1"}</definedName>
    <definedName name="fert_2" localSheetId="2" hidden="1">{#N/A,#N/A,FALSE,"A4";#N/A,#N/A,FALSE,"A3";#N/A,#N/A,FALSE,"A2";#N/A,#N/A,FALSE,"A1"}</definedName>
    <definedName name="fert_2" localSheetId="8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6" hidden="1">{#N/A,#N/A,FALSE,"A4";#N/A,#N/A,FALSE,"A3";#N/A,#N/A,FALSE,"A2";#N/A,#N/A,FALSE,"A1"}</definedName>
    <definedName name="fert_3" localSheetId="7" hidden="1">{#N/A,#N/A,FALSE,"A4";#N/A,#N/A,FALSE,"A3";#N/A,#N/A,FALSE,"A2";#N/A,#N/A,FALSE,"A1"}</definedName>
    <definedName name="fert_3" localSheetId="1" hidden="1">{#N/A,#N/A,FALSE,"A4";#N/A,#N/A,FALSE,"A3";#N/A,#N/A,FALSE,"A2";#N/A,#N/A,FALSE,"A1"}</definedName>
    <definedName name="fert_3" localSheetId="2" hidden="1">{#N/A,#N/A,FALSE,"A4";#N/A,#N/A,FALSE,"A3";#N/A,#N/A,FALSE,"A2";#N/A,#N/A,FALSE,"A1"}</definedName>
    <definedName name="fert_3" localSheetId="8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6" hidden="1">{#N/A,#N/A,FALSE,"A4";#N/A,#N/A,FALSE,"A3";#N/A,#N/A,FALSE,"A2";#N/A,#N/A,FALSE,"A1"}</definedName>
    <definedName name="fert_4" localSheetId="7" hidden="1">{#N/A,#N/A,FALSE,"A4";#N/A,#N/A,FALSE,"A3";#N/A,#N/A,FALSE,"A2";#N/A,#N/A,FALSE,"A1"}</definedName>
    <definedName name="fert_4" localSheetId="1" hidden="1">{#N/A,#N/A,FALSE,"A4";#N/A,#N/A,FALSE,"A3";#N/A,#N/A,FALSE,"A2";#N/A,#N/A,FALSE,"A1"}</definedName>
    <definedName name="fert_4" localSheetId="2" hidden="1">{#N/A,#N/A,FALSE,"A4";#N/A,#N/A,FALSE,"A3";#N/A,#N/A,FALSE,"A2";#N/A,#N/A,FALSE,"A1"}</definedName>
    <definedName name="fert_4" localSheetId="8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6" hidden="1">{#N/A,#N/A,FALSE,"A4";#N/A,#N/A,FALSE,"A3";#N/A,#N/A,FALSE,"A2";#N/A,#N/A,FALSE,"A1"}</definedName>
    <definedName name="fert_5" localSheetId="7" hidden="1">{#N/A,#N/A,FALSE,"A4";#N/A,#N/A,FALSE,"A3";#N/A,#N/A,FALSE,"A2";#N/A,#N/A,FALSE,"A1"}</definedName>
    <definedName name="fert_5" localSheetId="1" hidden="1">{#N/A,#N/A,FALSE,"A4";#N/A,#N/A,FALSE,"A3";#N/A,#N/A,FALSE,"A2";#N/A,#N/A,FALSE,"A1"}</definedName>
    <definedName name="fert_5" localSheetId="2" hidden="1">{#N/A,#N/A,FALSE,"A4";#N/A,#N/A,FALSE,"A3";#N/A,#N/A,FALSE,"A2";#N/A,#N/A,FALSE,"A1"}</definedName>
    <definedName name="fert_5" localSheetId="8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localSheetId="6" hidden="1">{#N/A,#N/A,FALSE,"A4";#N/A,#N/A,FALSE,"A3";#N/A,#N/A,FALSE,"A2";#N/A,#N/A,FALSE,"A1"}</definedName>
    <definedName name="fffff" localSheetId="7" hidden="1">{#N/A,#N/A,FALSE,"A4";#N/A,#N/A,FALSE,"A3";#N/A,#N/A,FALSE,"A2";#N/A,#N/A,FALSE,"A1"}</definedName>
    <definedName name="fffff" localSheetId="8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 localSheetId="6">#REF!</definedName>
    <definedName name="FIORE" localSheetId="1">#REF!</definedName>
    <definedName name="FIORE">#REF!</definedName>
    <definedName name="FONDOAMM">#REF!</definedName>
    <definedName name="FONDOCREDITO" localSheetId="6">#REF!</definedName>
    <definedName name="FONDOCREDITO" localSheetId="1">#REF!</definedName>
    <definedName name="FONDOCREDITO" localSheetId="2">#REF!</definedName>
    <definedName name="FONDOCREDITO">#REF!</definedName>
    <definedName name="fr" localSheetId="4" hidden="1">{#N/A,#N/A,FALSE,"Indice"}</definedName>
    <definedName name="fr" localSheetId="6" hidden="1">{#N/A,#N/A,FALSE,"Indice"}</definedName>
    <definedName name="fr" localSheetId="7" hidden="1">{#N/A,#N/A,FALSE,"Indice"}</definedName>
    <definedName name="fr" localSheetId="1" hidden="1">{#N/A,#N/A,FALSE,"Indice"}</definedName>
    <definedName name="fr" localSheetId="2" hidden="1">{#N/A,#N/A,FALSE,"Indice"}</definedName>
    <definedName name="fr" localSheetId="3" hidden="1">{#N/A,#N/A,FALSE,"Indice"}</definedName>
    <definedName name="fr" localSheetId="8" hidden="1">{#N/A,#N/A,FALSE,"Indice"}</definedName>
    <definedName name="fr" hidden="1">{#N/A,#N/A,FALSE,"Indice"}</definedName>
    <definedName name="fr_1" localSheetId="6" hidden="1">{#N/A,#N/A,FALSE,"Indice"}</definedName>
    <definedName name="fr_1" localSheetId="7" hidden="1">{#N/A,#N/A,FALSE,"Indice"}</definedName>
    <definedName name="fr_1" localSheetId="1" hidden="1">{#N/A,#N/A,FALSE,"Indice"}</definedName>
    <definedName name="fr_1" localSheetId="2" hidden="1">{#N/A,#N/A,FALSE,"Indice"}</definedName>
    <definedName name="fr_1" localSheetId="8" hidden="1">{#N/A,#N/A,FALSE,"Indice"}</definedName>
    <definedName name="fr_1" hidden="1">{#N/A,#N/A,FALSE,"Indice"}</definedName>
    <definedName name="fr_2" localSheetId="6" hidden="1">{#N/A,#N/A,FALSE,"Indice"}</definedName>
    <definedName name="fr_2" localSheetId="7" hidden="1">{#N/A,#N/A,FALSE,"Indice"}</definedName>
    <definedName name="fr_2" localSheetId="1" hidden="1">{#N/A,#N/A,FALSE,"Indice"}</definedName>
    <definedName name="fr_2" localSheetId="2" hidden="1">{#N/A,#N/A,FALSE,"Indice"}</definedName>
    <definedName name="fr_2" localSheetId="8" hidden="1">{#N/A,#N/A,FALSE,"Indice"}</definedName>
    <definedName name="fr_2" hidden="1">{#N/A,#N/A,FALSE,"Indice"}</definedName>
    <definedName name="fr_3" localSheetId="6" hidden="1">{#N/A,#N/A,FALSE,"Indice"}</definedName>
    <definedName name="fr_3" localSheetId="7" hidden="1">{#N/A,#N/A,FALSE,"Indice"}</definedName>
    <definedName name="fr_3" localSheetId="1" hidden="1">{#N/A,#N/A,FALSE,"Indice"}</definedName>
    <definedName name="fr_3" localSheetId="2" hidden="1">{#N/A,#N/A,FALSE,"Indice"}</definedName>
    <definedName name="fr_3" localSheetId="8" hidden="1">{#N/A,#N/A,FALSE,"Indice"}</definedName>
    <definedName name="fr_3" hidden="1">{#N/A,#N/A,FALSE,"Indice"}</definedName>
    <definedName name="fr_4" localSheetId="6" hidden="1">{#N/A,#N/A,FALSE,"Indice"}</definedName>
    <definedName name="fr_4" localSheetId="7" hidden="1">{#N/A,#N/A,FALSE,"Indice"}</definedName>
    <definedName name="fr_4" localSheetId="1" hidden="1">{#N/A,#N/A,FALSE,"Indice"}</definedName>
    <definedName name="fr_4" localSheetId="2" hidden="1">{#N/A,#N/A,FALSE,"Indice"}</definedName>
    <definedName name="fr_4" localSheetId="8" hidden="1">{#N/A,#N/A,FALSE,"Indice"}</definedName>
    <definedName name="fr_4" hidden="1">{#N/A,#N/A,FALSE,"Indice"}</definedName>
    <definedName name="fr_5" localSheetId="6" hidden="1">{#N/A,#N/A,FALSE,"Indice"}</definedName>
    <definedName name="fr_5" localSheetId="7" hidden="1">{#N/A,#N/A,FALSE,"Indice"}</definedName>
    <definedName name="fr_5" localSheetId="1" hidden="1">{#N/A,#N/A,FALSE,"Indice"}</definedName>
    <definedName name="fr_5" localSheetId="2" hidden="1">{#N/A,#N/A,FALSE,"Indice"}</definedName>
    <definedName name="fr_5" localSheetId="8" hidden="1">{#N/A,#N/A,FALSE,"Indice"}</definedName>
    <definedName name="fr_5" hidden="1">{#N/A,#N/A,FALSE,"Indice"}</definedName>
    <definedName name="funzionied98" localSheetId="1">#REF!</definedName>
    <definedName name="funzionied98">#REF!</definedName>
    <definedName name="ger" localSheetId="4" hidden="1">{#N/A,#N/A,FALSE,"Indice"}</definedName>
    <definedName name="ger" localSheetId="6" hidden="1">{#N/A,#N/A,FALSE,"Indice"}</definedName>
    <definedName name="ger" localSheetId="7" hidden="1">{#N/A,#N/A,FALSE,"Indice"}</definedName>
    <definedName name="ger" localSheetId="1" hidden="1">{#N/A,#N/A,FALSE,"Indice"}</definedName>
    <definedName name="ger" localSheetId="2" hidden="1">{#N/A,#N/A,FALSE,"Indice"}</definedName>
    <definedName name="ger" localSheetId="3" hidden="1">{#N/A,#N/A,FALSE,"Indice"}</definedName>
    <definedName name="ger" localSheetId="8" hidden="1">{#N/A,#N/A,FALSE,"Indice"}</definedName>
    <definedName name="ger" hidden="1">{#N/A,#N/A,FALSE,"Indice"}</definedName>
    <definedName name="ger_1" localSheetId="6" hidden="1">{#N/A,#N/A,FALSE,"Indice"}</definedName>
    <definedName name="ger_1" localSheetId="7" hidden="1">{#N/A,#N/A,FALSE,"Indice"}</definedName>
    <definedName name="ger_1" localSheetId="1" hidden="1">{#N/A,#N/A,FALSE,"Indice"}</definedName>
    <definedName name="ger_1" localSheetId="2" hidden="1">{#N/A,#N/A,FALSE,"Indice"}</definedName>
    <definedName name="ger_1" localSheetId="8" hidden="1">{#N/A,#N/A,FALSE,"Indice"}</definedName>
    <definedName name="ger_1" hidden="1">{#N/A,#N/A,FALSE,"Indice"}</definedName>
    <definedName name="ger_2" localSheetId="6" hidden="1">{#N/A,#N/A,FALSE,"Indice"}</definedName>
    <definedName name="ger_2" localSheetId="7" hidden="1">{#N/A,#N/A,FALSE,"Indice"}</definedName>
    <definedName name="ger_2" localSheetId="1" hidden="1">{#N/A,#N/A,FALSE,"Indice"}</definedName>
    <definedName name="ger_2" localSheetId="2" hidden="1">{#N/A,#N/A,FALSE,"Indice"}</definedName>
    <definedName name="ger_2" localSheetId="8" hidden="1">{#N/A,#N/A,FALSE,"Indice"}</definedName>
    <definedName name="ger_2" hidden="1">{#N/A,#N/A,FALSE,"Indice"}</definedName>
    <definedName name="ger_3" localSheetId="6" hidden="1">{#N/A,#N/A,FALSE,"Indice"}</definedName>
    <definedName name="ger_3" localSheetId="7" hidden="1">{#N/A,#N/A,FALSE,"Indice"}</definedName>
    <definedName name="ger_3" localSheetId="1" hidden="1">{#N/A,#N/A,FALSE,"Indice"}</definedName>
    <definedName name="ger_3" localSheetId="2" hidden="1">{#N/A,#N/A,FALSE,"Indice"}</definedName>
    <definedName name="ger_3" localSheetId="8" hidden="1">{#N/A,#N/A,FALSE,"Indice"}</definedName>
    <definedName name="ger_3" hidden="1">{#N/A,#N/A,FALSE,"Indice"}</definedName>
    <definedName name="ger_4" localSheetId="6" hidden="1">{#N/A,#N/A,FALSE,"Indice"}</definedName>
    <definedName name="ger_4" localSheetId="7" hidden="1">{#N/A,#N/A,FALSE,"Indice"}</definedName>
    <definedName name="ger_4" localSheetId="1" hidden="1">{#N/A,#N/A,FALSE,"Indice"}</definedName>
    <definedName name="ger_4" localSheetId="2" hidden="1">{#N/A,#N/A,FALSE,"Indice"}</definedName>
    <definedName name="ger_4" localSheetId="8" hidden="1">{#N/A,#N/A,FALSE,"Indice"}</definedName>
    <definedName name="ger_4" hidden="1">{#N/A,#N/A,FALSE,"Indice"}</definedName>
    <definedName name="ger_5" localSheetId="6" hidden="1">{#N/A,#N/A,FALSE,"Indice"}</definedName>
    <definedName name="ger_5" localSheetId="7" hidden="1">{#N/A,#N/A,FALSE,"Indice"}</definedName>
    <definedName name="ger_5" localSheetId="1" hidden="1">{#N/A,#N/A,FALSE,"Indice"}</definedName>
    <definedName name="ger_5" localSheetId="2" hidden="1">{#N/A,#N/A,FALSE,"Indice"}</definedName>
    <definedName name="ger_5" localSheetId="8" hidden="1">{#N/A,#N/A,FALSE,"Indice"}</definedName>
    <definedName name="ger_5" hidden="1">{#N/A,#N/A,FALSE,"Indice"}</definedName>
    <definedName name="germo" localSheetId="4" hidden="1">{#N/A,#N/A,FALSE,"Indice"}</definedName>
    <definedName name="germo" localSheetId="6" hidden="1">{#N/A,#N/A,FALSE,"Indice"}</definedName>
    <definedName name="germo" localSheetId="7" hidden="1">{#N/A,#N/A,FALSE,"Indice"}</definedName>
    <definedName name="germo" localSheetId="1" hidden="1">{#N/A,#N/A,FALSE,"Indice"}</definedName>
    <definedName name="germo" localSheetId="2" hidden="1">{#N/A,#N/A,FALSE,"Indice"}</definedName>
    <definedName name="germo" localSheetId="3" hidden="1">{#N/A,#N/A,FALSE,"Indice"}</definedName>
    <definedName name="germo" localSheetId="8" hidden="1">{#N/A,#N/A,FALSE,"Indice"}</definedName>
    <definedName name="germo" hidden="1">{#N/A,#N/A,FALSE,"Indice"}</definedName>
    <definedName name="germo_1" localSheetId="6" hidden="1">{#N/A,#N/A,FALSE,"Indice"}</definedName>
    <definedName name="germo_1" localSheetId="7" hidden="1">{#N/A,#N/A,FALSE,"Indice"}</definedName>
    <definedName name="germo_1" localSheetId="1" hidden="1">{#N/A,#N/A,FALSE,"Indice"}</definedName>
    <definedName name="germo_1" localSheetId="2" hidden="1">{#N/A,#N/A,FALSE,"Indice"}</definedName>
    <definedName name="germo_1" localSheetId="8" hidden="1">{#N/A,#N/A,FALSE,"Indice"}</definedName>
    <definedName name="germo_1" hidden="1">{#N/A,#N/A,FALSE,"Indice"}</definedName>
    <definedName name="germo_2" localSheetId="6" hidden="1">{#N/A,#N/A,FALSE,"Indice"}</definedName>
    <definedName name="germo_2" localSheetId="7" hidden="1">{#N/A,#N/A,FALSE,"Indice"}</definedName>
    <definedName name="germo_2" localSheetId="1" hidden="1">{#N/A,#N/A,FALSE,"Indice"}</definedName>
    <definedName name="germo_2" localSheetId="2" hidden="1">{#N/A,#N/A,FALSE,"Indice"}</definedName>
    <definedName name="germo_2" localSheetId="8" hidden="1">{#N/A,#N/A,FALSE,"Indice"}</definedName>
    <definedName name="germo_2" hidden="1">{#N/A,#N/A,FALSE,"Indice"}</definedName>
    <definedName name="germo_3" localSheetId="6" hidden="1">{#N/A,#N/A,FALSE,"Indice"}</definedName>
    <definedName name="germo_3" localSheetId="7" hidden="1">{#N/A,#N/A,FALSE,"Indice"}</definedName>
    <definedName name="germo_3" localSheetId="1" hidden="1">{#N/A,#N/A,FALSE,"Indice"}</definedName>
    <definedName name="germo_3" localSheetId="2" hidden="1">{#N/A,#N/A,FALSE,"Indice"}</definedName>
    <definedName name="germo_3" localSheetId="8" hidden="1">{#N/A,#N/A,FALSE,"Indice"}</definedName>
    <definedName name="germo_3" hidden="1">{#N/A,#N/A,FALSE,"Indice"}</definedName>
    <definedName name="germo_4" localSheetId="6" hidden="1">{#N/A,#N/A,FALSE,"Indice"}</definedName>
    <definedName name="germo_4" localSheetId="7" hidden="1">{#N/A,#N/A,FALSE,"Indice"}</definedName>
    <definedName name="germo_4" localSheetId="1" hidden="1">{#N/A,#N/A,FALSE,"Indice"}</definedName>
    <definedName name="germo_4" localSheetId="2" hidden="1">{#N/A,#N/A,FALSE,"Indice"}</definedName>
    <definedName name="germo_4" localSheetId="8" hidden="1">{#N/A,#N/A,FALSE,"Indice"}</definedName>
    <definedName name="germo_4" hidden="1">{#N/A,#N/A,FALSE,"Indice"}</definedName>
    <definedName name="germo_5" localSheetId="6" hidden="1">{#N/A,#N/A,FALSE,"Indice"}</definedName>
    <definedName name="germo_5" localSheetId="7" hidden="1">{#N/A,#N/A,FALSE,"Indice"}</definedName>
    <definedName name="germo_5" localSheetId="1" hidden="1">{#N/A,#N/A,FALSE,"Indice"}</definedName>
    <definedName name="germo_5" localSheetId="2" hidden="1">{#N/A,#N/A,FALSE,"Indice"}</definedName>
    <definedName name="germo_5" localSheetId="8" hidden="1">{#N/A,#N/A,FALSE,"Indice"}</definedName>
    <definedName name="germo_5" hidden="1">{#N/A,#N/A,FALSE,"Indice"}</definedName>
    <definedName name="GESENCO_CGTMO2R1_Query_Query" localSheetId="6">#REF!</definedName>
    <definedName name="GESENCO_CGTMO2R1_Query_Query" localSheetId="1">#REF!</definedName>
    <definedName name="GESENCO_CGTMO2R1_Query_Query">#REF!</definedName>
    <definedName name="gino" localSheetId="4" hidden="1">{#N/A,#N/A,FALSE,"Indice"}</definedName>
    <definedName name="gino" localSheetId="6" hidden="1">{#N/A,#N/A,FALSE,"Indice"}</definedName>
    <definedName name="gino" localSheetId="7" hidden="1">{#N/A,#N/A,FALSE,"Indice"}</definedName>
    <definedName name="gino" localSheetId="1" hidden="1">{#N/A,#N/A,FALSE,"Indice"}</definedName>
    <definedName name="gino" localSheetId="2" hidden="1">{#N/A,#N/A,FALSE,"Indice"}</definedName>
    <definedName name="gino" localSheetId="3" hidden="1">{#N/A,#N/A,FALSE,"Indice"}</definedName>
    <definedName name="gino" localSheetId="8" hidden="1">{#N/A,#N/A,FALSE,"Indice"}</definedName>
    <definedName name="gino" hidden="1">{#N/A,#N/A,FALSE,"Indice"}</definedName>
    <definedName name="gino_1" localSheetId="6" hidden="1">{#N/A,#N/A,FALSE,"Indice"}</definedName>
    <definedName name="gino_1" localSheetId="7" hidden="1">{#N/A,#N/A,FALSE,"Indice"}</definedName>
    <definedName name="gino_1" localSheetId="1" hidden="1">{#N/A,#N/A,FALSE,"Indice"}</definedName>
    <definedName name="gino_1" localSheetId="2" hidden="1">{#N/A,#N/A,FALSE,"Indice"}</definedName>
    <definedName name="gino_1" localSheetId="8" hidden="1">{#N/A,#N/A,FALSE,"Indice"}</definedName>
    <definedName name="gino_1" hidden="1">{#N/A,#N/A,FALSE,"Indice"}</definedName>
    <definedName name="gino_2" localSheetId="6" hidden="1">{#N/A,#N/A,FALSE,"Indice"}</definedName>
    <definedName name="gino_2" localSheetId="7" hidden="1">{#N/A,#N/A,FALSE,"Indice"}</definedName>
    <definedName name="gino_2" localSheetId="1" hidden="1">{#N/A,#N/A,FALSE,"Indice"}</definedName>
    <definedName name="gino_2" localSheetId="2" hidden="1">{#N/A,#N/A,FALSE,"Indice"}</definedName>
    <definedName name="gino_2" localSheetId="8" hidden="1">{#N/A,#N/A,FALSE,"Indice"}</definedName>
    <definedName name="gino_2" hidden="1">{#N/A,#N/A,FALSE,"Indice"}</definedName>
    <definedName name="gino_3" localSheetId="6" hidden="1">{#N/A,#N/A,FALSE,"Indice"}</definedName>
    <definedName name="gino_3" localSheetId="7" hidden="1">{#N/A,#N/A,FALSE,"Indice"}</definedName>
    <definedName name="gino_3" localSheetId="1" hidden="1">{#N/A,#N/A,FALSE,"Indice"}</definedName>
    <definedName name="gino_3" localSheetId="2" hidden="1">{#N/A,#N/A,FALSE,"Indice"}</definedName>
    <definedName name="gino_3" localSheetId="8" hidden="1">{#N/A,#N/A,FALSE,"Indice"}</definedName>
    <definedName name="gino_3" hidden="1">{#N/A,#N/A,FALSE,"Indice"}</definedName>
    <definedName name="gino_4" localSheetId="6" hidden="1">{#N/A,#N/A,FALSE,"Indice"}</definedName>
    <definedName name="gino_4" localSheetId="7" hidden="1">{#N/A,#N/A,FALSE,"Indice"}</definedName>
    <definedName name="gino_4" localSheetId="1" hidden="1">{#N/A,#N/A,FALSE,"Indice"}</definedName>
    <definedName name="gino_4" localSheetId="2" hidden="1">{#N/A,#N/A,FALSE,"Indice"}</definedName>
    <definedName name="gino_4" localSheetId="8" hidden="1">{#N/A,#N/A,FALSE,"Indice"}</definedName>
    <definedName name="gino_4" hidden="1">{#N/A,#N/A,FALSE,"Indice"}</definedName>
    <definedName name="gino_5" localSheetId="6" hidden="1">{#N/A,#N/A,FALSE,"Indice"}</definedName>
    <definedName name="gino_5" localSheetId="7" hidden="1">{#N/A,#N/A,FALSE,"Indice"}</definedName>
    <definedName name="gino_5" localSheetId="1" hidden="1">{#N/A,#N/A,FALSE,"Indice"}</definedName>
    <definedName name="gino_5" localSheetId="2" hidden="1">{#N/A,#N/A,FALSE,"Indice"}</definedName>
    <definedName name="gino_5" localSheetId="8" hidden="1">{#N/A,#N/A,FALSE,"Indice"}</definedName>
    <definedName name="gino_5" hidden="1">{#N/A,#N/A,FALSE,"Indice"}</definedName>
    <definedName name="hiu" localSheetId="4" hidden="1">{#N/A,#N/A,FALSE,"Indice"}</definedName>
    <definedName name="hiu" localSheetId="6" hidden="1">{#N/A,#N/A,FALSE,"Indice"}</definedName>
    <definedName name="hiu" localSheetId="7" hidden="1">{#N/A,#N/A,FALSE,"Indice"}</definedName>
    <definedName name="hiu" localSheetId="1" hidden="1">{#N/A,#N/A,FALSE,"Indice"}</definedName>
    <definedName name="hiu" localSheetId="2" hidden="1">{#N/A,#N/A,FALSE,"Indice"}</definedName>
    <definedName name="hiu" localSheetId="3" hidden="1">{#N/A,#N/A,FALSE,"Indice"}</definedName>
    <definedName name="hiu" localSheetId="8" hidden="1">{#N/A,#N/A,FALSE,"Indice"}</definedName>
    <definedName name="hiu" hidden="1">{#N/A,#N/A,FALSE,"Indice"}</definedName>
    <definedName name="hiu_1" localSheetId="6" hidden="1">{#N/A,#N/A,FALSE,"Indice"}</definedName>
    <definedName name="hiu_1" localSheetId="7" hidden="1">{#N/A,#N/A,FALSE,"Indice"}</definedName>
    <definedName name="hiu_1" localSheetId="1" hidden="1">{#N/A,#N/A,FALSE,"Indice"}</definedName>
    <definedName name="hiu_1" localSheetId="2" hidden="1">{#N/A,#N/A,FALSE,"Indice"}</definedName>
    <definedName name="hiu_1" localSheetId="8" hidden="1">{#N/A,#N/A,FALSE,"Indice"}</definedName>
    <definedName name="hiu_1" hidden="1">{#N/A,#N/A,FALSE,"Indice"}</definedName>
    <definedName name="hiu_2" localSheetId="6" hidden="1">{#N/A,#N/A,FALSE,"Indice"}</definedName>
    <definedName name="hiu_2" localSheetId="7" hidden="1">{#N/A,#N/A,FALSE,"Indice"}</definedName>
    <definedName name="hiu_2" localSheetId="1" hidden="1">{#N/A,#N/A,FALSE,"Indice"}</definedName>
    <definedName name="hiu_2" localSheetId="2" hidden="1">{#N/A,#N/A,FALSE,"Indice"}</definedName>
    <definedName name="hiu_2" localSheetId="8" hidden="1">{#N/A,#N/A,FALSE,"Indice"}</definedName>
    <definedName name="hiu_2" hidden="1">{#N/A,#N/A,FALSE,"Indice"}</definedName>
    <definedName name="hiu_3" localSheetId="6" hidden="1">{#N/A,#N/A,FALSE,"Indice"}</definedName>
    <definedName name="hiu_3" localSheetId="7" hidden="1">{#N/A,#N/A,FALSE,"Indice"}</definedName>
    <definedName name="hiu_3" localSheetId="1" hidden="1">{#N/A,#N/A,FALSE,"Indice"}</definedName>
    <definedName name="hiu_3" localSheetId="2" hidden="1">{#N/A,#N/A,FALSE,"Indice"}</definedName>
    <definedName name="hiu_3" localSheetId="8" hidden="1">{#N/A,#N/A,FALSE,"Indice"}</definedName>
    <definedName name="hiu_3" hidden="1">{#N/A,#N/A,FALSE,"Indice"}</definedName>
    <definedName name="hiu_4" localSheetId="6" hidden="1">{#N/A,#N/A,FALSE,"Indice"}</definedName>
    <definedName name="hiu_4" localSheetId="7" hidden="1">{#N/A,#N/A,FALSE,"Indice"}</definedName>
    <definedName name="hiu_4" localSheetId="1" hidden="1">{#N/A,#N/A,FALSE,"Indice"}</definedName>
    <definedName name="hiu_4" localSheetId="2" hidden="1">{#N/A,#N/A,FALSE,"Indice"}</definedName>
    <definedName name="hiu_4" localSheetId="8" hidden="1">{#N/A,#N/A,FALSE,"Indice"}</definedName>
    <definedName name="hiu_4" hidden="1">{#N/A,#N/A,FALSE,"Indice"}</definedName>
    <definedName name="hiu_5" localSheetId="6" hidden="1">{#N/A,#N/A,FALSE,"Indice"}</definedName>
    <definedName name="hiu_5" localSheetId="7" hidden="1">{#N/A,#N/A,FALSE,"Indice"}</definedName>
    <definedName name="hiu_5" localSheetId="1" hidden="1">{#N/A,#N/A,FALSE,"Indice"}</definedName>
    <definedName name="hiu_5" localSheetId="2" hidden="1">{#N/A,#N/A,FALSE,"Indice"}</definedName>
    <definedName name="hiu_5" localSheetId="8" hidden="1">{#N/A,#N/A,FALSE,"Indice"}</definedName>
    <definedName name="hiu_5" hidden="1">{#N/A,#N/A,FALSE,"Indice"}</definedName>
    <definedName name="IMMOBIL">#REF!</definedName>
    <definedName name="INADELASL" localSheetId="6">#REF!</definedName>
    <definedName name="INADELASL" localSheetId="1">#REF!</definedName>
    <definedName name="INADELASL" localSheetId="2">#REF!</definedName>
    <definedName name="INADELASL">#REF!</definedName>
    <definedName name="INADELDIP" localSheetId="6">#REF!</definedName>
    <definedName name="INADELDIP" localSheetId="1">#REF!</definedName>
    <definedName name="INADELDIP" localSheetId="2">#REF!</definedName>
    <definedName name="INADELDIP">#REF!</definedName>
    <definedName name="INADELFCASL" localSheetId="6">#REF!</definedName>
    <definedName name="INADELFCASL" localSheetId="1">#REF!</definedName>
    <definedName name="INADELFCASL" localSheetId="2">#REF!</definedName>
    <definedName name="INADELFCASL">#REF!</definedName>
    <definedName name="INADELFCDIP" localSheetId="6">#REF!</definedName>
    <definedName name="INADELFCDIP" localSheetId="1">#REF!</definedName>
    <definedName name="INADELFCDIP" localSheetId="2">#REF!</definedName>
    <definedName name="INADELFCDIP">#REF!</definedName>
    <definedName name="incr04" localSheetId="1">#REF!</definedName>
    <definedName name="incr04">#REF!</definedName>
    <definedName name="incr05" localSheetId="1">#REF!</definedName>
    <definedName name="incr05">#REF!</definedName>
    <definedName name="INDICICE" localSheetId="6">#REF!</definedName>
    <definedName name="INDICICE" localSheetId="1">#REF!</definedName>
    <definedName name="INDICICE" localSheetId="2">#REF!</definedName>
    <definedName name="INDICICE">#REF!</definedName>
    <definedName name="INPSASL" localSheetId="6">#REF!</definedName>
    <definedName name="INPSASL" localSheetId="1">#REF!</definedName>
    <definedName name="INPSASL" localSheetId="2">#REF!</definedName>
    <definedName name="INPSASL">#REF!</definedName>
    <definedName name="INPSDIP" localSheetId="6">#REF!</definedName>
    <definedName name="INPSDIP" localSheetId="1">#REF!</definedName>
    <definedName name="INPSDIP" localSheetId="2">#REF!</definedName>
    <definedName name="INPSDIP">#REF!</definedName>
    <definedName name="insert10" localSheetId="6">#REF!</definedName>
    <definedName name="insert10" localSheetId="1">#REF!</definedName>
    <definedName name="insert10" localSheetId="2">#REF!</definedName>
    <definedName name="insert10">#REF!</definedName>
    <definedName name="Inventario1998" localSheetId="6">#REF!</definedName>
    <definedName name="Inventario1998" localSheetId="1">#REF!</definedName>
    <definedName name="Inventario1998" localSheetId="2">#REF!</definedName>
    <definedName name="Inventario1998">#REF!</definedName>
    <definedName name="io" localSheetId="4" hidden="1">{#N/A,#N/A,FALSE,"Indice"}</definedName>
    <definedName name="io" localSheetId="6" hidden="1">{#N/A,#N/A,FALSE,"Indice"}</definedName>
    <definedName name="io" localSheetId="7" hidden="1">{#N/A,#N/A,FALSE,"Indice"}</definedName>
    <definedName name="io" localSheetId="1" hidden="1">{#N/A,#N/A,FALSE,"Indice"}</definedName>
    <definedName name="io" localSheetId="2" hidden="1">{#N/A,#N/A,FALSE,"Indice"}</definedName>
    <definedName name="io" localSheetId="3" hidden="1">{#N/A,#N/A,FALSE,"Indice"}</definedName>
    <definedName name="io" localSheetId="8" hidden="1">{#N/A,#N/A,FALSE,"Indice"}</definedName>
    <definedName name="io" hidden="1">{#N/A,#N/A,FALSE,"Indice"}</definedName>
    <definedName name="io_1" localSheetId="6" hidden="1">{#N/A,#N/A,FALSE,"Indice"}</definedName>
    <definedName name="io_1" localSheetId="7" hidden="1">{#N/A,#N/A,FALSE,"Indice"}</definedName>
    <definedName name="io_1" localSheetId="1" hidden="1">{#N/A,#N/A,FALSE,"Indice"}</definedName>
    <definedName name="io_1" localSheetId="2" hidden="1">{#N/A,#N/A,FALSE,"Indice"}</definedName>
    <definedName name="io_1" localSheetId="8" hidden="1">{#N/A,#N/A,FALSE,"Indice"}</definedName>
    <definedName name="io_1" hidden="1">{#N/A,#N/A,FALSE,"Indice"}</definedName>
    <definedName name="io_2" localSheetId="6" hidden="1">{#N/A,#N/A,FALSE,"Indice"}</definedName>
    <definedName name="io_2" localSheetId="7" hidden="1">{#N/A,#N/A,FALSE,"Indice"}</definedName>
    <definedName name="io_2" localSheetId="1" hidden="1">{#N/A,#N/A,FALSE,"Indice"}</definedName>
    <definedName name="io_2" localSheetId="2" hidden="1">{#N/A,#N/A,FALSE,"Indice"}</definedName>
    <definedName name="io_2" localSheetId="8" hidden="1">{#N/A,#N/A,FALSE,"Indice"}</definedName>
    <definedName name="io_2" hidden="1">{#N/A,#N/A,FALSE,"Indice"}</definedName>
    <definedName name="io_3" localSheetId="6" hidden="1">{#N/A,#N/A,FALSE,"Indice"}</definedName>
    <definedName name="io_3" localSheetId="7" hidden="1">{#N/A,#N/A,FALSE,"Indice"}</definedName>
    <definedName name="io_3" localSheetId="1" hidden="1">{#N/A,#N/A,FALSE,"Indice"}</definedName>
    <definedName name="io_3" localSheetId="2" hidden="1">{#N/A,#N/A,FALSE,"Indice"}</definedName>
    <definedName name="io_3" localSheetId="8" hidden="1">{#N/A,#N/A,FALSE,"Indice"}</definedName>
    <definedName name="io_3" hidden="1">{#N/A,#N/A,FALSE,"Indice"}</definedName>
    <definedName name="io_4" localSheetId="6" hidden="1">{#N/A,#N/A,FALSE,"Indice"}</definedName>
    <definedName name="io_4" localSheetId="7" hidden="1">{#N/A,#N/A,FALSE,"Indice"}</definedName>
    <definedName name="io_4" localSheetId="1" hidden="1">{#N/A,#N/A,FALSE,"Indice"}</definedName>
    <definedName name="io_4" localSheetId="2" hidden="1">{#N/A,#N/A,FALSE,"Indice"}</definedName>
    <definedName name="io_4" localSheetId="8" hidden="1">{#N/A,#N/A,FALSE,"Indice"}</definedName>
    <definedName name="io_4" hidden="1">{#N/A,#N/A,FALSE,"Indice"}</definedName>
    <definedName name="io_5" localSheetId="6" hidden="1">{#N/A,#N/A,FALSE,"Indice"}</definedName>
    <definedName name="io_5" localSheetId="7" hidden="1">{#N/A,#N/A,FALSE,"Indice"}</definedName>
    <definedName name="io_5" localSheetId="1" hidden="1">{#N/A,#N/A,FALSE,"Indice"}</definedName>
    <definedName name="io_5" localSheetId="2" hidden="1">{#N/A,#N/A,FALSE,"Indice"}</definedName>
    <definedName name="io_5" localSheetId="8" hidden="1">{#N/A,#N/A,FALSE,"Indice"}</definedName>
    <definedName name="io_5" hidden="1">{#N/A,#N/A,FALSE,"Indice"}</definedName>
    <definedName name="iou" localSheetId="4" hidden="1">{#N/A,#N/A,FALSE,"B3";#N/A,#N/A,FALSE,"B2";#N/A,#N/A,FALSE,"B1"}</definedName>
    <definedName name="iou" localSheetId="6" hidden="1">{#N/A,#N/A,FALSE,"B3";#N/A,#N/A,FALSE,"B2";#N/A,#N/A,FALSE,"B1"}</definedName>
    <definedName name="iou" localSheetId="7" hidden="1">{#N/A,#N/A,FALSE,"B3";#N/A,#N/A,FALSE,"B2";#N/A,#N/A,FALSE,"B1"}</definedName>
    <definedName name="iou" localSheetId="1" hidden="1">{#N/A,#N/A,FALSE,"B3";#N/A,#N/A,FALSE,"B2";#N/A,#N/A,FALSE,"B1"}</definedName>
    <definedName name="iou" localSheetId="2" hidden="1">{#N/A,#N/A,FALSE,"B3";#N/A,#N/A,FALSE,"B2";#N/A,#N/A,FALSE,"B1"}</definedName>
    <definedName name="iou" localSheetId="3" hidden="1">{#N/A,#N/A,FALSE,"B3";#N/A,#N/A,FALSE,"B2";#N/A,#N/A,FALSE,"B1"}</definedName>
    <definedName name="iou" localSheetId="8" hidden="1">{#N/A,#N/A,FALSE,"B3";#N/A,#N/A,FALSE,"B2";#N/A,#N/A,FALSE,"B1"}</definedName>
    <definedName name="iou" hidden="1">{#N/A,#N/A,FALSE,"B3";#N/A,#N/A,FALSE,"B2";#N/A,#N/A,FALSE,"B1"}</definedName>
    <definedName name="iou_1" localSheetId="6" hidden="1">{#N/A,#N/A,FALSE,"B3";#N/A,#N/A,FALSE,"B2";#N/A,#N/A,FALSE,"B1"}</definedName>
    <definedName name="iou_1" localSheetId="7" hidden="1">{#N/A,#N/A,FALSE,"B3";#N/A,#N/A,FALSE,"B2";#N/A,#N/A,FALSE,"B1"}</definedName>
    <definedName name="iou_1" localSheetId="1" hidden="1">{#N/A,#N/A,FALSE,"B3";#N/A,#N/A,FALSE,"B2";#N/A,#N/A,FALSE,"B1"}</definedName>
    <definedName name="iou_1" localSheetId="2" hidden="1">{#N/A,#N/A,FALSE,"B3";#N/A,#N/A,FALSE,"B2";#N/A,#N/A,FALSE,"B1"}</definedName>
    <definedName name="iou_1" localSheetId="8" hidden="1">{#N/A,#N/A,FALSE,"B3";#N/A,#N/A,FALSE,"B2";#N/A,#N/A,FALSE,"B1"}</definedName>
    <definedName name="iou_1" hidden="1">{#N/A,#N/A,FALSE,"B3";#N/A,#N/A,FALSE,"B2";#N/A,#N/A,FALSE,"B1"}</definedName>
    <definedName name="iou_2" localSheetId="6" hidden="1">{#N/A,#N/A,FALSE,"B3";#N/A,#N/A,FALSE,"B2";#N/A,#N/A,FALSE,"B1"}</definedName>
    <definedName name="iou_2" localSheetId="7" hidden="1">{#N/A,#N/A,FALSE,"B3";#N/A,#N/A,FALSE,"B2";#N/A,#N/A,FALSE,"B1"}</definedName>
    <definedName name="iou_2" localSheetId="1" hidden="1">{#N/A,#N/A,FALSE,"B3";#N/A,#N/A,FALSE,"B2";#N/A,#N/A,FALSE,"B1"}</definedName>
    <definedName name="iou_2" localSheetId="2" hidden="1">{#N/A,#N/A,FALSE,"B3";#N/A,#N/A,FALSE,"B2";#N/A,#N/A,FALSE,"B1"}</definedName>
    <definedName name="iou_2" localSheetId="8" hidden="1">{#N/A,#N/A,FALSE,"B3";#N/A,#N/A,FALSE,"B2";#N/A,#N/A,FALSE,"B1"}</definedName>
    <definedName name="iou_2" hidden="1">{#N/A,#N/A,FALSE,"B3";#N/A,#N/A,FALSE,"B2";#N/A,#N/A,FALSE,"B1"}</definedName>
    <definedName name="iou_3" localSheetId="6" hidden="1">{#N/A,#N/A,FALSE,"B3";#N/A,#N/A,FALSE,"B2";#N/A,#N/A,FALSE,"B1"}</definedName>
    <definedName name="iou_3" localSheetId="7" hidden="1">{#N/A,#N/A,FALSE,"B3";#N/A,#N/A,FALSE,"B2";#N/A,#N/A,FALSE,"B1"}</definedName>
    <definedName name="iou_3" localSheetId="1" hidden="1">{#N/A,#N/A,FALSE,"B3";#N/A,#N/A,FALSE,"B2";#N/A,#N/A,FALSE,"B1"}</definedName>
    <definedName name="iou_3" localSheetId="2" hidden="1">{#N/A,#N/A,FALSE,"B3";#N/A,#N/A,FALSE,"B2";#N/A,#N/A,FALSE,"B1"}</definedName>
    <definedName name="iou_3" localSheetId="8" hidden="1">{#N/A,#N/A,FALSE,"B3";#N/A,#N/A,FALSE,"B2";#N/A,#N/A,FALSE,"B1"}</definedName>
    <definedName name="iou_3" hidden="1">{#N/A,#N/A,FALSE,"B3";#N/A,#N/A,FALSE,"B2";#N/A,#N/A,FALSE,"B1"}</definedName>
    <definedName name="iou_4" localSheetId="6" hidden="1">{#N/A,#N/A,FALSE,"B3";#N/A,#N/A,FALSE,"B2";#N/A,#N/A,FALSE,"B1"}</definedName>
    <definedName name="iou_4" localSheetId="7" hidden="1">{#N/A,#N/A,FALSE,"B3";#N/A,#N/A,FALSE,"B2";#N/A,#N/A,FALSE,"B1"}</definedName>
    <definedName name="iou_4" localSheetId="1" hidden="1">{#N/A,#N/A,FALSE,"B3";#N/A,#N/A,FALSE,"B2";#N/A,#N/A,FALSE,"B1"}</definedName>
    <definedName name="iou_4" localSheetId="2" hidden="1">{#N/A,#N/A,FALSE,"B3";#N/A,#N/A,FALSE,"B2";#N/A,#N/A,FALSE,"B1"}</definedName>
    <definedName name="iou_4" localSheetId="8" hidden="1">{#N/A,#N/A,FALSE,"B3";#N/A,#N/A,FALSE,"B2";#N/A,#N/A,FALSE,"B1"}</definedName>
    <definedName name="iou_4" hidden="1">{#N/A,#N/A,FALSE,"B3";#N/A,#N/A,FALSE,"B2";#N/A,#N/A,FALSE,"B1"}</definedName>
    <definedName name="iou_5" localSheetId="6" hidden="1">{#N/A,#N/A,FALSE,"B3";#N/A,#N/A,FALSE,"B2";#N/A,#N/A,FALSE,"B1"}</definedName>
    <definedName name="iou_5" localSheetId="7" hidden="1">{#N/A,#N/A,FALSE,"B3";#N/A,#N/A,FALSE,"B2";#N/A,#N/A,FALSE,"B1"}</definedName>
    <definedName name="iou_5" localSheetId="1" hidden="1">{#N/A,#N/A,FALSE,"B3";#N/A,#N/A,FALSE,"B2";#N/A,#N/A,FALSE,"B1"}</definedName>
    <definedName name="iou_5" localSheetId="2" hidden="1">{#N/A,#N/A,FALSE,"B3";#N/A,#N/A,FALSE,"B2";#N/A,#N/A,FALSE,"B1"}</definedName>
    <definedName name="iou_5" localSheetId="8" hidden="1">{#N/A,#N/A,FALSE,"B3";#N/A,#N/A,FALSE,"B2";#N/A,#N/A,FALSE,"B1"}</definedName>
    <definedName name="iou_5" hidden="1">{#N/A,#N/A,FALSE,"B3";#N/A,#N/A,FALSE,"B2";#N/A,#N/A,FALSE,"B1"}</definedName>
    <definedName name="IRAPACC" localSheetId="6">#REF!</definedName>
    <definedName name="IRAPACC" localSheetId="1">#REF!</definedName>
    <definedName name="IRAPACC">#REF!</definedName>
    <definedName name="irappu04" localSheetId="1">#REF!</definedName>
    <definedName name="irappu04">#REF!</definedName>
    <definedName name="item">'[9]Capitale e riserve'!#REF!</definedName>
    <definedName name="jh" localSheetId="4" hidden="1">{#N/A,#N/A,FALSE,"B1";#N/A,#N/A,FALSE,"B2";#N/A,#N/A,FALSE,"B3";#N/A,#N/A,FALSE,"A4";#N/A,#N/A,FALSE,"A3";#N/A,#N/A,FALSE,"A2";#N/A,#N/A,FALSE,"A1";#N/A,#N/A,FALSE,"Indice"}</definedName>
    <definedName name="jh" localSheetId="6" hidden="1">{#N/A,#N/A,FALSE,"B1";#N/A,#N/A,FALSE,"B2";#N/A,#N/A,FALSE,"B3";#N/A,#N/A,FALSE,"A4";#N/A,#N/A,FALSE,"A3";#N/A,#N/A,FALSE,"A2";#N/A,#N/A,FALSE,"A1";#N/A,#N/A,FALSE,"Indice"}</definedName>
    <definedName name="jh" localSheetId="7" hidden="1">{#N/A,#N/A,FALSE,"B1";#N/A,#N/A,FALSE,"B2";#N/A,#N/A,FALSE,"B3";#N/A,#N/A,FALSE,"A4";#N/A,#N/A,FALSE,"A3";#N/A,#N/A,FALSE,"A2";#N/A,#N/A,FALSE,"A1";#N/A,#N/A,FALSE,"Indice"}</definedName>
    <definedName name="jh" localSheetId="1" hidden="1">{#N/A,#N/A,FALSE,"B1";#N/A,#N/A,FALSE,"B2";#N/A,#N/A,FALSE,"B3";#N/A,#N/A,FALSE,"A4";#N/A,#N/A,FALSE,"A3";#N/A,#N/A,FALSE,"A2";#N/A,#N/A,FALSE,"A1";#N/A,#N/A,FALSE,"Indice"}</definedName>
    <definedName name="jh" localSheetId="2" hidden="1">{#N/A,#N/A,FALSE,"B1";#N/A,#N/A,FALSE,"B2";#N/A,#N/A,FALSE,"B3";#N/A,#N/A,FALSE,"A4";#N/A,#N/A,FALSE,"A3";#N/A,#N/A,FALSE,"A2";#N/A,#N/A,FALSE,"A1";#N/A,#N/A,FALSE,"Indice"}</definedName>
    <definedName name="jh" localSheetId="3" hidden="1">{#N/A,#N/A,FALSE,"B1";#N/A,#N/A,FALSE,"B2";#N/A,#N/A,FALSE,"B3";#N/A,#N/A,FALSE,"A4";#N/A,#N/A,FALSE,"A3";#N/A,#N/A,FALSE,"A2";#N/A,#N/A,FALSE,"A1";#N/A,#N/A,FALSE,"Indice"}</definedName>
    <definedName name="jh" localSheetId="8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6" hidden="1">{#N/A,#N/A,FALSE,"B1";#N/A,#N/A,FALSE,"B2";#N/A,#N/A,FALSE,"B3";#N/A,#N/A,FALSE,"A4";#N/A,#N/A,FALSE,"A3";#N/A,#N/A,FALSE,"A2";#N/A,#N/A,FALSE,"A1";#N/A,#N/A,FALSE,"Indice"}</definedName>
    <definedName name="jh_1" localSheetId="7" hidden="1">{#N/A,#N/A,FALSE,"B1";#N/A,#N/A,FALSE,"B2";#N/A,#N/A,FALSE,"B3";#N/A,#N/A,FALSE,"A4";#N/A,#N/A,FALSE,"A3";#N/A,#N/A,FALSE,"A2";#N/A,#N/A,FALSE,"A1";#N/A,#N/A,FALSE,"Indice"}</definedName>
    <definedName name="jh_1" localSheetId="1" hidden="1">{#N/A,#N/A,FALSE,"B1";#N/A,#N/A,FALSE,"B2";#N/A,#N/A,FALSE,"B3";#N/A,#N/A,FALSE,"A4";#N/A,#N/A,FALSE,"A3";#N/A,#N/A,FALSE,"A2";#N/A,#N/A,FALSE,"A1";#N/A,#N/A,FALSE,"Indice"}</definedName>
    <definedName name="jh_1" localSheetId="2" hidden="1">{#N/A,#N/A,FALSE,"B1";#N/A,#N/A,FALSE,"B2";#N/A,#N/A,FALSE,"B3";#N/A,#N/A,FALSE,"A4";#N/A,#N/A,FALSE,"A3";#N/A,#N/A,FALSE,"A2";#N/A,#N/A,FALSE,"A1";#N/A,#N/A,FALSE,"Indice"}</definedName>
    <definedName name="jh_1" localSheetId="8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6" hidden="1">{#N/A,#N/A,FALSE,"B1";#N/A,#N/A,FALSE,"B2";#N/A,#N/A,FALSE,"B3";#N/A,#N/A,FALSE,"A4";#N/A,#N/A,FALSE,"A3";#N/A,#N/A,FALSE,"A2";#N/A,#N/A,FALSE,"A1";#N/A,#N/A,FALSE,"Indice"}</definedName>
    <definedName name="jh_2" localSheetId="7" hidden="1">{#N/A,#N/A,FALSE,"B1";#N/A,#N/A,FALSE,"B2";#N/A,#N/A,FALSE,"B3";#N/A,#N/A,FALSE,"A4";#N/A,#N/A,FALSE,"A3";#N/A,#N/A,FALSE,"A2";#N/A,#N/A,FALSE,"A1";#N/A,#N/A,FALSE,"Indice"}</definedName>
    <definedName name="jh_2" localSheetId="1" hidden="1">{#N/A,#N/A,FALSE,"B1";#N/A,#N/A,FALSE,"B2";#N/A,#N/A,FALSE,"B3";#N/A,#N/A,FALSE,"A4";#N/A,#N/A,FALSE,"A3";#N/A,#N/A,FALSE,"A2";#N/A,#N/A,FALSE,"A1";#N/A,#N/A,FALSE,"Indice"}</definedName>
    <definedName name="jh_2" localSheetId="2" hidden="1">{#N/A,#N/A,FALSE,"B1";#N/A,#N/A,FALSE,"B2";#N/A,#N/A,FALSE,"B3";#N/A,#N/A,FALSE,"A4";#N/A,#N/A,FALSE,"A3";#N/A,#N/A,FALSE,"A2";#N/A,#N/A,FALSE,"A1";#N/A,#N/A,FALSE,"Indice"}</definedName>
    <definedName name="jh_2" localSheetId="8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6" hidden="1">{#N/A,#N/A,FALSE,"B1";#N/A,#N/A,FALSE,"B2";#N/A,#N/A,FALSE,"B3";#N/A,#N/A,FALSE,"A4";#N/A,#N/A,FALSE,"A3";#N/A,#N/A,FALSE,"A2";#N/A,#N/A,FALSE,"A1";#N/A,#N/A,FALSE,"Indice"}</definedName>
    <definedName name="jh_3" localSheetId="7" hidden="1">{#N/A,#N/A,FALSE,"B1";#N/A,#N/A,FALSE,"B2";#N/A,#N/A,FALSE,"B3";#N/A,#N/A,FALSE,"A4";#N/A,#N/A,FALSE,"A3";#N/A,#N/A,FALSE,"A2";#N/A,#N/A,FALSE,"A1";#N/A,#N/A,FALSE,"Indice"}</definedName>
    <definedName name="jh_3" localSheetId="1" hidden="1">{#N/A,#N/A,FALSE,"B1";#N/A,#N/A,FALSE,"B2";#N/A,#N/A,FALSE,"B3";#N/A,#N/A,FALSE,"A4";#N/A,#N/A,FALSE,"A3";#N/A,#N/A,FALSE,"A2";#N/A,#N/A,FALSE,"A1";#N/A,#N/A,FALSE,"Indice"}</definedName>
    <definedName name="jh_3" localSheetId="2" hidden="1">{#N/A,#N/A,FALSE,"B1";#N/A,#N/A,FALSE,"B2";#N/A,#N/A,FALSE,"B3";#N/A,#N/A,FALSE,"A4";#N/A,#N/A,FALSE,"A3";#N/A,#N/A,FALSE,"A2";#N/A,#N/A,FALSE,"A1";#N/A,#N/A,FALSE,"Indice"}</definedName>
    <definedName name="jh_3" localSheetId="8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6" hidden="1">{#N/A,#N/A,FALSE,"B1";#N/A,#N/A,FALSE,"B2";#N/A,#N/A,FALSE,"B3";#N/A,#N/A,FALSE,"A4";#N/A,#N/A,FALSE,"A3";#N/A,#N/A,FALSE,"A2";#N/A,#N/A,FALSE,"A1";#N/A,#N/A,FALSE,"Indice"}</definedName>
    <definedName name="jh_4" localSheetId="7" hidden="1">{#N/A,#N/A,FALSE,"B1";#N/A,#N/A,FALSE,"B2";#N/A,#N/A,FALSE,"B3";#N/A,#N/A,FALSE,"A4";#N/A,#N/A,FALSE,"A3";#N/A,#N/A,FALSE,"A2";#N/A,#N/A,FALSE,"A1";#N/A,#N/A,FALSE,"Indice"}</definedName>
    <definedName name="jh_4" localSheetId="1" hidden="1">{#N/A,#N/A,FALSE,"B1";#N/A,#N/A,FALSE,"B2";#N/A,#N/A,FALSE,"B3";#N/A,#N/A,FALSE,"A4";#N/A,#N/A,FALSE,"A3";#N/A,#N/A,FALSE,"A2";#N/A,#N/A,FALSE,"A1";#N/A,#N/A,FALSE,"Indice"}</definedName>
    <definedName name="jh_4" localSheetId="2" hidden="1">{#N/A,#N/A,FALSE,"B1";#N/A,#N/A,FALSE,"B2";#N/A,#N/A,FALSE,"B3";#N/A,#N/A,FALSE,"A4";#N/A,#N/A,FALSE,"A3";#N/A,#N/A,FALSE,"A2";#N/A,#N/A,FALSE,"A1";#N/A,#N/A,FALSE,"Indice"}</definedName>
    <definedName name="jh_4" localSheetId="8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6" hidden="1">{#N/A,#N/A,FALSE,"B1";#N/A,#N/A,FALSE,"B2";#N/A,#N/A,FALSE,"B3";#N/A,#N/A,FALSE,"A4";#N/A,#N/A,FALSE,"A3";#N/A,#N/A,FALSE,"A2";#N/A,#N/A,FALSE,"A1";#N/A,#N/A,FALSE,"Indice"}</definedName>
    <definedName name="jh_5" localSheetId="7" hidden="1">{#N/A,#N/A,FALSE,"B1";#N/A,#N/A,FALSE,"B2";#N/A,#N/A,FALSE,"B3";#N/A,#N/A,FALSE,"A4";#N/A,#N/A,FALSE,"A3";#N/A,#N/A,FALSE,"A2";#N/A,#N/A,FALSE,"A1";#N/A,#N/A,FALSE,"Indice"}</definedName>
    <definedName name="jh_5" localSheetId="1" hidden="1">{#N/A,#N/A,FALSE,"B1";#N/A,#N/A,FALSE,"B2";#N/A,#N/A,FALSE,"B3";#N/A,#N/A,FALSE,"A4";#N/A,#N/A,FALSE,"A3";#N/A,#N/A,FALSE,"A2";#N/A,#N/A,FALSE,"A1";#N/A,#N/A,FALSE,"Indice"}</definedName>
    <definedName name="jh_5" localSheetId="2" hidden="1">{#N/A,#N/A,FALSE,"B1";#N/A,#N/A,FALSE,"B2";#N/A,#N/A,FALSE,"B3";#N/A,#N/A,FALSE,"A4";#N/A,#N/A,FALSE,"A3";#N/A,#N/A,FALSE,"A2";#N/A,#N/A,FALSE,"A1";#N/A,#N/A,FALSE,"Indice"}</definedName>
    <definedName name="jh_5" localSheetId="8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4" hidden="1">{#N/A,#N/A,FALSE,"B1";#N/A,#N/A,FALSE,"B2";#N/A,#N/A,FALSE,"B3";#N/A,#N/A,FALSE,"A4";#N/A,#N/A,FALSE,"A3";#N/A,#N/A,FALSE,"A2";#N/A,#N/A,FALSE,"A1";#N/A,#N/A,FALSE,"Indice"}</definedName>
    <definedName name="jjj" localSheetId="6" hidden="1">{#N/A,#N/A,FALSE,"B1";#N/A,#N/A,FALSE,"B2";#N/A,#N/A,FALSE,"B3";#N/A,#N/A,FALSE,"A4";#N/A,#N/A,FALSE,"A3";#N/A,#N/A,FALSE,"A2";#N/A,#N/A,FALSE,"A1";#N/A,#N/A,FALSE,"Indice"}</definedName>
    <definedName name="jjj" localSheetId="7" hidden="1">{#N/A,#N/A,FALSE,"B1";#N/A,#N/A,FALSE,"B2";#N/A,#N/A,FALSE,"B3";#N/A,#N/A,FALSE,"A4";#N/A,#N/A,FALSE,"A3";#N/A,#N/A,FALSE,"A2";#N/A,#N/A,FALSE,"A1";#N/A,#N/A,FALSE,"Indice"}</definedName>
    <definedName name="jjj" localSheetId="1" hidden="1">{#N/A,#N/A,FALSE,"B1";#N/A,#N/A,FALSE,"B2";#N/A,#N/A,FALSE,"B3";#N/A,#N/A,FALSE,"A4";#N/A,#N/A,FALSE,"A3";#N/A,#N/A,FALSE,"A2";#N/A,#N/A,FALSE,"A1";#N/A,#N/A,FALSE,"Indice"}</definedName>
    <definedName name="jjj" localSheetId="2" hidden="1">{#N/A,#N/A,FALSE,"B1";#N/A,#N/A,FALSE,"B2";#N/A,#N/A,FALSE,"B3";#N/A,#N/A,FALSE,"A4";#N/A,#N/A,FALSE,"A3";#N/A,#N/A,FALSE,"A2";#N/A,#N/A,FALSE,"A1";#N/A,#N/A,FALSE,"Indice"}</definedName>
    <definedName name="jjj" localSheetId="3" hidden="1">{#N/A,#N/A,FALSE,"B1";#N/A,#N/A,FALSE,"B2";#N/A,#N/A,FALSE,"B3";#N/A,#N/A,FALSE,"A4";#N/A,#N/A,FALSE,"A3";#N/A,#N/A,FALSE,"A2";#N/A,#N/A,FALSE,"A1";#N/A,#N/A,FALSE,"Indice"}</definedName>
    <definedName name="jjj" localSheetId="8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6" hidden="1">{#N/A,#N/A,FALSE,"B1";#N/A,#N/A,FALSE,"B2";#N/A,#N/A,FALSE,"B3";#N/A,#N/A,FALSE,"A4";#N/A,#N/A,FALSE,"A3";#N/A,#N/A,FALSE,"A2";#N/A,#N/A,FALSE,"A1";#N/A,#N/A,FALSE,"Indice"}</definedName>
    <definedName name="jjj_1" localSheetId="7" hidden="1">{#N/A,#N/A,FALSE,"B1";#N/A,#N/A,FALSE,"B2";#N/A,#N/A,FALSE,"B3";#N/A,#N/A,FALSE,"A4";#N/A,#N/A,FALSE,"A3";#N/A,#N/A,FALSE,"A2";#N/A,#N/A,FALSE,"A1";#N/A,#N/A,FALSE,"Indice"}</definedName>
    <definedName name="jjj_1" localSheetId="1" hidden="1">{#N/A,#N/A,FALSE,"B1";#N/A,#N/A,FALSE,"B2";#N/A,#N/A,FALSE,"B3";#N/A,#N/A,FALSE,"A4";#N/A,#N/A,FALSE,"A3";#N/A,#N/A,FALSE,"A2";#N/A,#N/A,FALSE,"A1";#N/A,#N/A,FALSE,"Indice"}</definedName>
    <definedName name="jjj_1" localSheetId="2" hidden="1">{#N/A,#N/A,FALSE,"B1";#N/A,#N/A,FALSE,"B2";#N/A,#N/A,FALSE,"B3";#N/A,#N/A,FALSE,"A4";#N/A,#N/A,FALSE,"A3";#N/A,#N/A,FALSE,"A2";#N/A,#N/A,FALSE,"A1";#N/A,#N/A,FALSE,"Indice"}</definedName>
    <definedName name="jjj_1" localSheetId="8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6" hidden="1">{#N/A,#N/A,FALSE,"B1";#N/A,#N/A,FALSE,"B2";#N/A,#N/A,FALSE,"B3";#N/A,#N/A,FALSE,"A4";#N/A,#N/A,FALSE,"A3";#N/A,#N/A,FALSE,"A2";#N/A,#N/A,FALSE,"A1";#N/A,#N/A,FALSE,"Indice"}</definedName>
    <definedName name="jjj_2" localSheetId="7" hidden="1">{#N/A,#N/A,FALSE,"B1";#N/A,#N/A,FALSE,"B2";#N/A,#N/A,FALSE,"B3";#N/A,#N/A,FALSE,"A4";#N/A,#N/A,FALSE,"A3";#N/A,#N/A,FALSE,"A2";#N/A,#N/A,FALSE,"A1";#N/A,#N/A,FALSE,"Indice"}</definedName>
    <definedName name="jjj_2" localSheetId="1" hidden="1">{#N/A,#N/A,FALSE,"B1";#N/A,#N/A,FALSE,"B2";#N/A,#N/A,FALSE,"B3";#N/A,#N/A,FALSE,"A4";#N/A,#N/A,FALSE,"A3";#N/A,#N/A,FALSE,"A2";#N/A,#N/A,FALSE,"A1";#N/A,#N/A,FALSE,"Indice"}</definedName>
    <definedName name="jjj_2" localSheetId="2" hidden="1">{#N/A,#N/A,FALSE,"B1";#N/A,#N/A,FALSE,"B2";#N/A,#N/A,FALSE,"B3";#N/A,#N/A,FALSE,"A4";#N/A,#N/A,FALSE,"A3";#N/A,#N/A,FALSE,"A2";#N/A,#N/A,FALSE,"A1";#N/A,#N/A,FALSE,"Indice"}</definedName>
    <definedName name="jjj_2" localSheetId="8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6" hidden="1">{#N/A,#N/A,FALSE,"B1";#N/A,#N/A,FALSE,"B2";#N/A,#N/A,FALSE,"B3";#N/A,#N/A,FALSE,"A4";#N/A,#N/A,FALSE,"A3";#N/A,#N/A,FALSE,"A2";#N/A,#N/A,FALSE,"A1";#N/A,#N/A,FALSE,"Indice"}</definedName>
    <definedName name="jjj_3" localSheetId="7" hidden="1">{#N/A,#N/A,FALSE,"B1";#N/A,#N/A,FALSE,"B2";#N/A,#N/A,FALSE,"B3";#N/A,#N/A,FALSE,"A4";#N/A,#N/A,FALSE,"A3";#N/A,#N/A,FALSE,"A2";#N/A,#N/A,FALSE,"A1";#N/A,#N/A,FALSE,"Indice"}</definedName>
    <definedName name="jjj_3" localSheetId="1" hidden="1">{#N/A,#N/A,FALSE,"B1";#N/A,#N/A,FALSE,"B2";#N/A,#N/A,FALSE,"B3";#N/A,#N/A,FALSE,"A4";#N/A,#N/A,FALSE,"A3";#N/A,#N/A,FALSE,"A2";#N/A,#N/A,FALSE,"A1";#N/A,#N/A,FALSE,"Indice"}</definedName>
    <definedName name="jjj_3" localSheetId="2" hidden="1">{#N/A,#N/A,FALSE,"B1";#N/A,#N/A,FALSE,"B2";#N/A,#N/A,FALSE,"B3";#N/A,#N/A,FALSE,"A4";#N/A,#N/A,FALSE,"A3";#N/A,#N/A,FALSE,"A2";#N/A,#N/A,FALSE,"A1";#N/A,#N/A,FALSE,"Indice"}</definedName>
    <definedName name="jjj_3" localSheetId="8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6" hidden="1">{#N/A,#N/A,FALSE,"B1";#N/A,#N/A,FALSE,"B2";#N/A,#N/A,FALSE,"B3";#N/A,#N/A,FALSE,"A4";#N/A,#N/A,FALSE,"A3";#N/A,#N/A,FALSE,"A2";#N/A,#N/A,FALSE,"A1";#N/A,#N/A,FALSE,"Indice"}</definedName>
    <definedName name="jjj_4" localSheetId="7" hidden="1">{#N/A,#N/A,FALSE,"B1";#N/A,#N/A,FALSE,"B2";#N/A,#N/A,FALSE,"B3";#N/A,#N/A,FALSE,"A4";#N/A,#N/A,FALSE,"A3";#N/A,#N/A,FALSE,"A2";#N/A,#N/A,FALSE,"A1";#N/A,#N/A,FALSE,"Indice"}</definedName>
    <definedName name="jjj_4" localSheetId="1" hidden="1">{#N/A,#N/A,FALSE,"B1";#N/A,#N/A,FALSE,"B2";#N/A,#N/A,FALSE,"B3";#N/A,#N/A,FALSE,"A4";#N/A,#N/A,FALSE,"A3";#N/A,#N/A,FALSE,"A2";#N/A,#N/A,FALSE,"A1";#N/A,#N/A,FALSE,"Indice"}</definedName>
    <definedName name="jjj_4" localSheetId="2" hidden="1">{#N/A,#N/A,FALSE,"B1";#N/A,#N/A,FALSE,"B2";#N/A,#N/A,FALSE,"B3";#N/A,#N/A,FALSE,"A4";#N/A,#N/A,FALSE,"A3";#N/A,#N/A,FALSE,"A2";#N/A,#N/A,FALSE,"A1";#N/A,#N/A,FALSE,"Indice"}</definedName>
    <definedName name="jjj_4" localSheetId="8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6" hidden="1">{#N/A,#N/A,FALSE,"B1";#N/A,#N/A,FALSE,"B2";#N/A,#N/A,FALSE,"B3";#N/A,#N/A,FALSE,"A4";#N/A,#N/A,FALSE,"A3";#N/A,#N/A,FALSE,"A2";#N/A,#N/A,FALSE,"A1";#N/A,#N/A,FALSE,"Indice"}</definedName>
    <definedName name="jjj_5" localSheetId="7" hidden="1">{#N/A,#N/A,FALSE,"B1";#N/A,#N/A,FALSE,"B2";#N/A,#N/A,FALSE,"B3";#N/A,#N/A,FALSE,"A4";#N/A,#N/A,FALSE,"A3";#N/A,#N/A,FALSE,"A2";#N/A,#N/A,FALSE,"A1";#N/A,#N/A,FALSE,"Indice"}</definedName>
    <definedName name="jjj_5" localSheetId="1" hidden="1">{#N/A,#N/A,FALSE,"B1";#N/A,#N/A,FALSE,"B2";#N/A,#N/A,FALSE,"B3";#N/A,#N/A,FALSE,"A4";#N/A,#N/A,FALSE,"A3";#N/A,#N/A,FALSE,"A2";#N/A,#N/A,FALSE,"A1";#N/A,#N/A,FALSE,"Indice"}</definedName>
    <definedName name="jjj_5" localSheetId="2" hidden="1">{#N/A,#N/A,FALSE,"B1";#N/A,#N/A,FALSE,"B2";#N/A,#N/A,FALSE,"B3";#N/A,#N/A,FALSE,"A4";#N/A,#N/A,FALSE,"A3";#N/A,#N/A,FALSE,"A2";#N/A,#N/A,FALSE,"A1";#N/A,#N/A,FALSE,"Indice"}</definedName>
    <definedName name="jjj_5" localSheetId="8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4" hidden="1">{#N/A,#N/A,FALSE,"B1";#N/A,#N/A,FALSE,"B2";#N/A,#N/A,FALSE,"B3";#N/A,#N/A,FALSE,"A4";#N/A,#N/A,FALSE,"A3";#N/A,#N/A,FALSE,"A2";#N/A,#N/A,FALSE,"A1";#N/A,#N/A,FALSE,"Indice"}</definedName>
    <definedName name="JJJJ" localSheetId="6" hidden="1">{#N/A,#N/A,FALSE,"B1";#N/A,#N/A,FALSE,"B2";#N/A,#N/A,FALSE,"B3";#N/A,#N/A,FALSE,"A4";#N/A,#N/A,FALSE,"A3";#N/A,#N/A,FALSE,"A2";#N/A,#N/A,FALSE,"A1";#N/A,#N/A,FALSE,"Indice"}</definedName>
    <definedName name="JJJJ" localSheetId="7" hidden="1">{#N/A,#N/A,FALSE,"B1";#N/A,#N/A,FALSE,"B2";#N/A,#N/A,FALSE,"B3";#N/A,#N/A,FALSE,"A4";#N/A,#N/A,FALSE,"A3";#N/A,#N/A,FALSE,"A2";#N/A,#N/A,FALSE,"A1";#N/A,#N/A,FALSE,"Indice"}</definedName>
    <definedName name="JJJJ" localSheetId="1" hidden="1">{#N/A,#N/A,FALSE,"B1";#N/A,#N/A,FALSE,"B2";#N/A,#N/A,FALSE,"B3";#N/A,#N/A,FALSE,"A4";#N/A,#N/A,FALSE,"A3";#N/A,#N/A,FALSE,"A2";#N/A,#N/A,FALSE,"A1";#N/A,#N/A,FALSE,"Indice"}</definedName>
    <definedName name="JJJJ" localSheetId="2" hidden="1">{#N/A,#N/A,FALSE,"B1";#N/A,#N/A,FALSE,"B2";#N/A,#N/A,FALSE,"B3";#N/A,#N/A,FALSE,"A4";#N/A,#N/A,FALSE,"A3";#N/A,#N/A,FALSE,"A2";#N/A,#N/A,FALSE,"A1";#N/A,#N/A,FALSE,"Indice"}</definedName>
    <definedName name="JJJJ" localSheetId="3" hidden="1">{#N/A,#N/A,FALSE,"B1";#N/A,#N/A,FALSE,"B2";#N/A,#N/A,FALSE,"B3";#N/A,#N/A,FALSE,"A4";#N/A,#N/A,FALSE,"A3";#N/A,#N/A,FALSE,"A2";#N/A,#N/A,FALSE,"A1";#N/A,#N/A,FALSE,"Indice"}</definedName>
    <definedName name="JJJJ" localSheetId="8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6" hidden="1">{#N/A,#N/A,FALSE,"B1";#N/A,#N/A,FALSE,"B2";#N/A,#N/A,FALSE,"B3";#N/A,#N/A,FALSE,"A4";#N/A,#N/A,FALSE,"A3";#N/A,#N/A,FALSE,"A2";#N/A,#N/A,FALSE,"A1";#N/A,#N/A,FALSE,"Indice"}</definedName>
    <definedName name="JJJJ_1" localSheetId="7" hidden="1">{#N/A,#N/A,FALSE,"B1";#N/A,#N/A,FALSE,"B2";#N/A,#N/A,FALSE,"B3";#N/A,#N/A,FALSE,"A4";#N/A,#N/A,FALSE,"A3";#N/A,#N/A,FALSE,"A2";#N/A,#N/A,FALSE,"A1";#N/A,#N/A,FALSE,"Indice"}</definedName>
    <definedName name="JJJJ_1" localSheetId="1" hidden="1">{#N/A,#N/A,FALSE,"B1";#N/A,#N/A,FALSE,"B2";#N/A,#N/A,FALSE,"B3";#N/A,#N/A,FALSE,"A4";#N/A,#N/A,FALSE,"A3";#N/A,#N/A,FALSE,"A2";#N/A,#N/A,FALSE,"A1";#N/A,#N/A,FALSE,"Indice"}</definedName>
    <definedName name="JJJJ_1" localSheetId="2" hidden="1">{#N/A,#N/A,FALSE,"B1";#N/A,#N/A,FALSE,"B2";#N/A,#N/A,FALSE,"B3";#N/A,#N/A,FALSE,"A4";#N/A,#N/A,FALSE,"A3";#N/A,#N/A,FALSE,"A2";#N/A,#N/A,FALSE,"A1";#N/A,#N/A,FALSE,"Indice"}</definedName>
    <definedName name="JJJJ_1" localSheetId="8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6" hidden="1">{#N/A,#N/A,FALSE,"B1";#N/A,#N/A,FALSE,"B2";#N/A,#N/A,FALSE,"B3";#N/A,#N/A,FALSE,"A4";#N/A,#N/A,FALSE,"A3";#N/A,#N/A,FALSE,"A2";#N/A,#N/A,FALSE,"A1";#N/A,#N/A,FALSE,"Indice"}</definedName>
    <definedName name="JJJJ_2" localSheetId="7" hidden="1">{#N/A,#N/A,FALSE,"B1";#N/A,#N/A,FALSE,"B2";#N/A,#N/A,FALSE,"B3";#N/A,#N/A,FALSE,"A4";#N/A,#N/A,FALSE,"A3";#N/A,#N/A,FALSE,"A2";#N/A,#N/A,FALSE,"A1";#N/A,#N/A,FALSE,"Indice"}</definedName>
    <definedName name="JJJJ_2" localSheetId="1" hidden="1">{#N/A,#N/A,FALSE,"B1";#N/A,#N/A,FALSE,"B2";#N/A,#N/A,FALSE,"B3";#N/A,#N/A,FALSE,"A4";#N/A,#N/A,FALSE,"A3";#N/A,#N/A,FALSE,"A2";#N/A,#N/A,FALSE,"A1";#N/A,#N/A,FALSE,"Indice"}</definedName>
    <definedName name="JJJJ_2" localSheetId="2" hidden="1">{#N/A,#N/A,FALSE,"B1";#N/A,#N/A,FALSE,"B2";#N/A,#N/A,FALSE,"B3";#N/A,#N/A,FALSE,"A4";#N/A,#N/A,FALSE,"A3";#N/A,#N/A,FALSE,"A2";#N/A,#N/A,FALSE,"A1";#N/A,#N/A,FALSE,"Indice"}</definedName>
    <definedName name="JJJJ_2" localSheetId="8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6" hidden="1">{#N/A,#N/A,FALSE,"B1";#N/A,#N/A,FALSE,"B2";#N/A,#N/A,FALSE,"B3";#N/A,#N/A,FALSE,"A4";#N/A,#N/A,FALSE,"A3";#N/A,#N/A,FALSE,"A2";#N/A,#N/A,FALSE,"A1";#N/A,#N/A,FALSE,"Indice"}</definedName>
    <definedName name="JJJJ_3" localSheetId="7" hidden="1">{#N/A,#N/A,FALSE,"B1";#N/A,#N/A,FALSE,"B2";#N/A,#N/A,FALSE,"B3";#N/A,#N/A,FALSE,"A4";#N/A,#N/A,FALSE,"A3";#N/A,#N/A,FALSE,"A2";#N/A,#N/A,FALSE,"A1";#N/A,#N/A,FALSE,"Indice"}</definedName>
    <definedName name="JJJJ_3" localSheetId="1" hidden="1">{#N/A,#N/A,FALSE,"B1";#N/A,#N/A,FALSE,"B2";#N/A,#N/A,FALSE,"B3";#N/A,#N/A,FALSE,"A4";#N/A,#N/A,FALSE,"A3";#N/A,#N/A,FALSE,"A2";#N/A,#N/A,FALSE,"A1";#N/A,#N/A,FALSE,"Indice"}</definedName>
    <definedName name="JJJJ_3" localSheetId="2" hidden="1">{#N/A,#N/A,FALSE,"B1";#N/A,#N/A,FALSE,"B2";#N/A,#N/A,FALSE,"B3";#N/A,#N/A,FALSE,"A4";#N/A,#N/A,FALSE,"A3";#N/A,#N/A,FALSE,"A2";#N/A,#N/A,FALSE,"A1";#N/A,#N/A,FALSE,"Indice"}</definedName>
    <definedName name="JJJJ_3" localSheetId="8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6" hidden="1">{#N/A,#N/A,FALSE,"B1";#N/A,#N/A,FALSE,"B2";#N/A,#N/A,FALSE,"B3";#N/A,#N/A,FALSE,"A4";#N/A,#N/A,FALSE,"A3";#N/A,#N/A,FALSE,"A2";#N/A,#N/A,FALSE,"A1";#N/A,#N/A,FALSE,"Indice"}</definedName>
    <definedName name="JJJJ_4" localSheetId="7" hidden="1">{#N/A,#N/A,FALSE,"B1";#N/A,#N/A,FALSE,"B2";#N/A,#N/A,FALSE,"B3";#N/A,#N/A,FALSE,"A4";#N/A,#N/A,FALSE,"A3";#N/A,#N/A,FALSE,"A2";#N/A,#N/A,FALSE,"A1";#N/A,#N/A,FALSE,"Indice"}</definedName>
    <definedName name="JJJJ_4" localSheetId="1" hidden="1">{#N/A,#N/A,FALSE,"B1";#N/A,#N/A,FALSE,"B2";#N/A,#N/A,FALSE,"B3";#N/A,#N/A,FALSE,"A4";#N/A,#N/A,FALSE,"A3";#N/A,#N/A,FALSE,"A2";#N/A,#N/A,FALSE,"A1";#N/A,#N/A,FALSE,"Indice"}</definedName>
    <definedName name="JJJJ_4" localSheetId="2" hidden="1">{#N/A,#N/A,FALSE,"B1";#N/A,#N/A,FALSE,"B2";#N/A,#N/A,FALSE,"B3";#N/A,#N/A,FALSE,"A4";#N/A,#N/A,FALSE,"A3";#N/A,#N/A,FALSE,"A2";#N/A,#N/A,FALSE,"A1";#N/A,#N/A,FALSE,"Indice"}</definedName>
    <definedName name="JJJJ_4" localSheetId="8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6" hidden="1">{#N/A,#N/A,FALSE,"B1";#N/A,#N/A,FALSE,"B2";#N/A,#N/A,FALSE,"B3";#N/A,#N/A,FALSE,"A4";#N/A,#N/A,FALSE,"A3";#N/A,#N/A,FALSE,"A2";#N/A,#N/A,FALSE,"A1";#N/A,#N/A,FALSE,"Indice"}</definedName>
    <definedName name="JJJJ_5" localSheetId="7" hidden="1">{#N/A,#N/A,FALSE,"B1";#N/A,#N/A,FALSE,"B2";#N/A,#N/A,FALSE,"B3";#N/A,#N/A,FALSE,"A4";#N/A,#N/A,FALSE,"A3";#N/A,#N/A,FALSE,"A2";#N/A,#N/A,FALSE,"A1";#N/A,#N/A,FALSE,"Indice"}</definedName>
    <definedName name="JJJJ_5" localSheetId="1" hidden="1">{#N/A,#N/A,FALSE,"B1";#N/A,#N/A,FALSE,"B2";#N/A,#N/A,FALSE,"B3";#N/A,#N/A,FALSE,"A4";#N/A,#N/A,FALSE,"A3";#N/A,#N/A,FALSE,"A2";#N/A,#N/A,FALSE,"A1";#N/A,#N/A,FALSE,"Indice"}</definedName>
    <definedName name="JJJJ_5" localSheetId="2" hidden="1">{#N/A,#N/A,FALSE,"B1";#N/A,#N/A,FALSE,"B2";#N/A,#N/A,FALSE,"B3";#N/A,#N/A,FALSE,"A4";#N/A,#N/A,FALSE,"A3";#N/A,#N/A,FALSE,"A2";#N/A,#N/A,FALSE,"A1";#N/A,#N/A,FALSE,"Indice"}</definedName>
    <definedName name="JJJJ_5" localSheetId="8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localSheetId="4" hidden="1">{#N/A,#N/A,FALSE,"Indice"}</definedName>
    <definedName name="ki" localSheetId="6" hidden="1">{#N/A,#N/A,FALSE,"Indice"}</definedName>
    <definedName name="ki" localSheetId="7" hidden="1">{#N/A,#N/A,FALSE,"Indice"}</definedName>
    <definedName name="ki" localSheetId="1" hidden="1">{#N/A,#N/A,FALSE,"Indice"}</definedName>
    <definedName name="ki" localSheetId="2" hidden="1">{#N/A,#N/A,FALSE,"Indice"}</definedName>
    <definedName name="ki" localSheetId="3" hidden="1">{#N/A,#N/A,FALSE,"Indice"}</definedName>
    <definedName name="ki" localSheetId="8" hidden="1">{#N/A,#N/A,FALSE,"Indice"}</definedName>
    <definedName name="ki" hidden="1">{#N/A,#N/A,FALSE,"Indice"}</definedName>
    <definedName name="ki_1" localSheetId="6" hidden="1">{#N/A,#N/A,FALSE,"Indice"}</definedName>
    <definedName name="ki_1" localSheetId="7" hidden="1">{#N/A,#N/A,FALSE,"Indice"}</definedName>
    <definedName name="ki_1" localSheetId="1" hidden="1">{#N/A,#N/A,FALSE,"Indice"}</definedName>
    <definedName name="ki_1" localSheetId="2" hidden="1">{#N/A,#N/A,FALSE,"Indice"}</definedName>
    <definedName name="ki_1" localSheetId="8" hidden="1">{#N/A,#N/A,FALSE,"Indice"}</definedName>
    <definedName name="ki_1" hidden="1">{#N/A,#N/A,FALSE,"Indice"}</definedName>
    <definedName name="ki_2" localSheetId="6" hidden="1">{#N/A,#N/A,FALSE,"Indice"}</definedName>
    <definedName name="ki_2" localSheetId="7" hidden="1">{#N/A,#N/A,FALSE,"Indice"}</definedName>
    <definedName name="ki_2" localSheetId="1" hidden="1">{#N/A,#N/A,FALSE,"Indice"}</definedName>
    <definedName name="ki_2" localSheetId="2" hidden="1">{#N/A,#N/A,FALSE,"Indice"}</definedName>
    <definedName name="ki_2" localSheetId="8" hidden="1">{#N/A,#N/A,FALSE,"Indice"}</definedName>
    <definedName name="ki_2" hidden="1">{#N/A,#N/A,FALSE,"Indice"}</definedName>
    <definedName name="ki_3" localSheetId="6" hidden="1">{#N/A,#N/A,FALSE,"Indice"}</definedName>
    <definedName name="ki_3" localSheetId="7" hidden="1">{#N/A,#N/A,FALSE,"Indice"}</definedName>
    <definedName name="ki_3" localSheetId="1" hidden="1">{#N/A,#N/A,FALSE,"Indice"}</definedName>
    <definedName name="ki_3" localSheetId="2" hidden="1">{#N/A,#N/A,FALSE,"Indice"}</definedName>
    <definedName name="ki_3" localSheetId="8" hidden="1">{#N/A,#N/A,FALSE,"Indice"}</definedName>
    <definedName name="ki_3" hidden="1">{#N/A,#N/A,FALSE,"Indice"}</definedName>
    <definedName name="ki_4" localSheetId="6" hidden="1">{#N/A,#N/A,FALSE,"Indice"}</definedName>
    <definedName name="ki_4" localSheetId="7" hidden="1">{#N/A,#N/A,FALSE,"Indice"}</definedName>
    <definedName name="ki_4" localSheetId="1" hidden="1">{#N/A,#N/A,FALSE,"Indice"}</definedName>
    <definedName name="ki_4" localSheetId="2" hidden="1">{#N/A,#N/A,FALSE,"Indice"}</definedName>
    <definedName name="ki_4" localSheetId="8" hidden="1">{#N/A,#N/A,FALSE,"Indice"}</definedName>
    <definedName name="ki_4" hidden="1">{#N/A,#N/A,FALSE,"Indice"}</definedName>
    <definedName name="ki_5" localSheetId="6" hidden="1">{#N/A,#N/A,FALSE,"Indice"}</definedName>
    <definedName name="ki_5" localSheetId="7" hidden="1">{#N/A,#N/A,FALSE,"Indice"}</definedName>
    <definedName name="ki_5" localSheetId="1" hidden="1">{#N/A,#N/A,FALSE,"Indice"}</definedName>
    <definedName name="ki_5" localSheetId="2" hidden="1">{#N/A,#N/A,FALSE,"Indice"}</definedName>
    <definedName name="ki_5" localSheetId="8" hidden="1">{#N/A,#N/A,FALSE,"Indice"}</definedName>
    <definedName name="ki_5" hidden="1">{#N/A,#N/A,FALSE,"Indice"}</definedName>
    <definedName name="kkk" localSheetId="6" hidden="1">{#N/A,#N/A,FALSE,"B1";#N/A,#N/A,FALSE,"B2";#N/A,#N/A,FALSE,"B3";#N/A,#N/A,FALSE,"A4";#N/A,#N/A,FALSE,"A3";#N/A,#N/A,FALSE,"A2";#N/A,#N/A,FALSE,"A1";#N/A,#N/A,FALSE,"Indice"}</definedName>
    <definedName name="kkk" localSheetId="7" hidden="1">{#N/A,#N/A,FALSE,"B1";#N/A,#N/A,FALSE,"B2";#N/A,#N/A,FALSE,"B3";#N/A,#N/A,FALSE,"A4";#N/A,#N/A,FALSE,"A3";#N/A,#N/A,FALSE,"A2";#N/A,#N/A,FALSE,"A1";#N/A,#N/A,FALSE,"Indice"}</definedName>
    <definedName name="kkk" localSheetId="8" hidden="1">{#N/A,#N/A,FALSE,"B1";#N/A,#N/A,FALSE,"B2";#N/A,#N/A,FALSE,"B3";#N/A,#N/A,FALSE,"A4";#N/A,#N/A,FALSE,"A3";#N/A,#N/A,FALSE,"A2";#N/A,#N/A,FALSE,"A1";#N/A,#N/A,FALSE,"Indice"}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4" hidden="1">{#N/A,#N/A,FALSE,"B1";#N/A,#N/A,FALSE,"B2";#N/A,#N/A,FALSE,"B3";#N/A,#N/A,FALSE,"A4";#N/A,#N/A,FALSE,"A3";#N/A,#N/A,FALSE,"A2";#N/A,#N/A,FALSE,"A1";#N/A,#N/A,FALSE,"Indice"}</definedName>
    <definedName name="kl" localSheetId="6" hidden="1">{#N/A,#N/A,FALSE,"B1";#N/A,#N/A,FALSE,"B2";#N/A,#N/A,FALSE,"B3";#N/A,#N/A,FALSE,"A4";#N/A,#N/A,FALSE,"A3";#N/A,#N/A,FALSE,"A2";#N/A,#N/A,FALSE,"A1";#N/A,#N/A,FALSE,"Indice"}</definedName>
    <definedName name="kl" localSheetId="7" hidden="1">{#N/A,#N/A,FALSE,"B1";#N/A,#N/A,FALSE,"B2";#N/A,#N/A,FALSE,"B3";#N/A,#N/A,FALSE,"A4";#N/A,#N/A,FALSE,"A3";#N/A,#N/A,FALSE,"A2";#N/A,#N/A,FALSE,"A1";#N/A,#N/A,FALSE,"Indice"}</definedName>
    <definedName name="kl" localSheetId="1" hidden="1">{#N/A,#N/A,FALSE,"B1";#N/A,#N/A,FALSE,"B2";#N/A,#N/A,FALSE,"B3";#N/A,#N/A,FALSE,"A4";#N/A,#N/A,FALSE,"A3";#N/A,#N/A,FALSE,"A2";#N/A,#N/A,FALSE,"A1";#N/A,#N/A,FALSE,"Indice"}</definedName>
    <definedName name="kl" localSheetId="2" hidden="1">{#N/A,#N/A,FALSE,"B1";#N/A,#N/A,FALSE,"B2";#N/A,#N/A,FALSE,"B3";#N/A,#N/A,FALSE,"A4";#N/A,#N/A,FALSE,"A3";#N/A,#N/A,FALSE,"A2";#N/A,#N/A,FALSE,"A1";#N/A,#N/A,FALSE,"Indice"}</definedName>
    <definedName name="kl" localSheetId="3" hidden="1">{#N/A,#N/A,FALSE,"B1";#N/A,#N/A,FALSE,"B2";#N/A,#N/A,FALSE,"B3";#N/A,#N/A,FALSE,"A4";#N/A,#N/A,FALSE,"A3";#N/A,#N/A,FALSE,"A2";#N/A,#N/A,FALSE,"A1";#N/A,#N/A,FALSE,"Indice"}</definedName>
    <definedName name="kl" localSheetId="8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6" hidden="1">{#N/A,#N/A,FALSE,"B1";#N/A,#N/A,FALSE,"B2";#N/A,#N/A,FALSE,"B3";#N/A,#N/A,FALSE,"A4";#N/A,#N/A,FALSE,"A3";#N/A,#N/A,FALSE,"A2";#N/A,#N/A,FALSE,"A1";#N/A,#N/A,FALSE,"Indice"}</definedName>
    <definedName name="kl_1" localSheetId="7" hidden="1">{#N/A,#N/A,FALSE,"B1";#N/A,#N/A,FALSE,"B2";#N/A,#N/A,FALSE,"B3";#N/A,#N/A,FALSE,"A4";#N/A,#N/A,FALSE,"A3";#N/A,#N/A,FALSE,"A2";#N/A,#N/A,FALSE,"A1";#N/A,#N/A,FALSE,"Indice"}</definedName>
    <definedName name="kl_1" localSheetId="1" hidden="1">{#N/A,#N/A,FALSE,"B1";#N/A,#N/A,FALSE,"B2";#N/A,#N/A,FALSE,"B3";#N/A,#N/A,FALSE,"A4";#N/A,#N/A,FALSE,"A3";#N/A,#N/A,FALSE,"A2";#N/A,#N/A,FALSE,"A1";#N/A,#N/A,FALSE,"Indice"}</definedName>
    <definedName name="kl_1" localSheetId="2" hidden="1">{#N/A,#N/A,FALSE,"B1";#N/A,#N/A,FALSE,"B2";#N/A,#N/A,FALSE,"B3";#N/A,#N/A,FALSE,"A4";#N/A,#N/A,FALSE,"A3";#N/A,#N/A,FALSE,"A2";#N/A,#N/A,FALSE,"A1";#N/A,#N/A,FALSE,"Indice"}</definedName>
    <definedName name="kl_1" localSheetId="8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6" hidden="1">{#N/A,#N/A,FALSE,"B1";#N/A,#N/A,FALSE,"B2";#N/A,#N/A,FALSE,"B3";#N/A,#N/A,FALSE,"A4";#N/A,#N/A,FALSE,"A3";#N/A,#N/A,FALSE,"A2";#N/A,#N/A,FALSE,"A1";#N/A,#N/A,FALSE,"Indice"}</definedName>
    <definedName name="kl_2" localSheetId="7" hidden="1">{#N/A,#N/A,FALSE,"B1";#N/A,#N/A,FALSE,"B2";#N/A,#N/A,FALSE,"B3";#N/A,#N/A,FALSE,"A4";#N/A,#N/A,FALSE,"A3";#N/A,#N/A,FALSE,"A2";#N/A,#N/A,FALSE,"A1";#N/A,#N/A,FALSE,"Indice"}</definedName>
    <definedName name="kl_2" localSheetId="1" hidden="1">{#N/A,#N/A,FALSE,"B1";#N/A,#N/A,FALSE,"B2";#N/A,#N/A,FALSE,"B3";#N/A,#N/A,FALSE,"A4";#N/A,#N/A,FALSE,"A3";#N/A,#N/A,FALSE,"A2";#N/A,#N/A,FALSE,"A1";#N/A,#N/A,FALSE,"Indice"}</definedName>
    <definedName name="kl_2" localSheetId="2" hidden="1">{#N/A,#N/A,FALSE,"B1";#N/A,#N/A,FALSE,"B2";#N/A,#N/A,FALSE,"B3";#N/A,#N/A,FALSE,"A4";#N/A,#N/A,FALSE,"A3";#N/A,#N/A,FALSE,"A2";#N/A,#N/A,FALSE,"A1";#N/A,#N/A,FALSE,"Indice"}</definedName>
    <definedName name="kl_2" localSheetId="8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6" hidden="1">{#N/A,#N/A,FALSE,"B1";#N/A,#N/A,FALSE,"B2";#N/A,#N/A,FALSE,"B3";#N/A,#N/A,FALSE,"A4";#N/A,#N/A,FALSE,"A3";#N/A,#N/A,FALSE,"A2";#N/A,#N/A,FALSE,"A1";#N/A,#N/A,FALSE,"Indice"}</definedName>
    <definedName name="kl_3" localSheetId="7" hidden="1">{#N/A,#N/A,FALSE,"B1";#N/A,#N/A,FALSE,"B2";#N/A,#N/A,FALSE,"B3";#N/A,#N/A,FALSE,"A4";#N/A,#N/A,FALSE,"A3";#N/A,#N/A,FALSE,"A2";#N/A,#N/A,FALSE,"A1";#N/A,#N/A,FALSE,"Indice"}</definedName>
    <definedName name="kl_3" localSheetId="1" hidden="1">{#N/A,#N/A,FALSE,"B1";#N/A,#N/A,FALSE,"B2";#N/A,#N/A,FALSE,"B3";#N/A,#N/A,FALSE,"A4";#N/A,#N/A,FALSE,"A3";#N/A,#N/A,FALSE,"A2";#N/A,#N/A,FALSE,"A1";#N/A,#N/A,FALSE,"Indice"}</definedName>
    <definedName name="kl_3" localSheetId="2" hidden="1">{#N/A,#N/A,FALSE,"B1";#N/A,#N/A,FALSE,"B2";#N/A,#N/A,FALSE,"B3";#N/A,#N/A,FALSE,"A4";#N/A,#N/A,FALSE,"A3";#N/A,#N/A,FALSE,"A2";#N/A,#N/A,FALSE,"A1";#N/A,#N/A,FALSE,"Indice"}</definedName>
    <definedName name="kl_3" localSheetId="8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6" hidden="1">{#N/A,#N/A,FALSE,"B1";#N/A,#N/A,FALSE,"B2";#N/A,#N/A,FALSE,"B3";#N/A,#N/A,FALSE,"A4";#N/A,#N/A,FALSE,"A3";#N/A,#N/A,FALSE,"A2";#N/A,#N/A,FALSE,"A1";#N/A,#N/A,FALSE,"Indice"}</definedName>
    <definedName name="kl_4" localSheetId="7" hidden="1">{#N/A,#N/A,FALSE,"B1";#N/A,#N/A,FALSE,"B2";#N/A,#N/A,FALSE,"B3";#N/A,#N/A,FALSE,"A4";#N/A,#N/A,FALSE,"A3";#N/A,#N/A,FALSE,"A2";#N/A,#N/A,FALSE,"A1";#N/A,#N/A,FALSE,"Indice"}</definedName>
    <definedName name="kl_4" localSheetId="1" hidden="1">{#N/A,#N/A,FALSE,"B1";#N/A,#N/A,FALSE,"B2";#N/A,#N/A,FALSE,"B3";#N/A,#N/A,FALSE,"A4";#N/A,#N/A,FALSE,"A3";#N/A,#N/A,FALSE,"A2";#N/A,#N/A,FALSE,"A1";#N/A,#N/A,FALSE,"Indice"}</definedName>
    <definedName name="kl_4" localSheetId="2" hidden="1">{#N/A,#N/A,FALSE,"B1";#N/A,#N/A,FALSE,"B2";#N/A,#N/A,FALSE,"B3";#N/A,#N/A,FALSE,"A4";#N/A,#N/A,FALSE,"A3";#N/A,#N/A,FALSE,"A2";#N/A,#N/A,FALSE,"A1";#N/A,#N/A,FALSE,"Indice"}</definedName>
    <definedName name="kl_4" localSheetId="8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6" hidden="1">{#N/A,#N/A,FALSE,"B1";#N/A,#N/A,FALSE,"B2";#N/A,#N/A,FALSE,"B3";#N/A,#N/A,FALSE,"A4";#N/A,#N/A,FALSE,"A3";#N/A,#N/A,FALSE,"A2";#N/A,#N/A,FALSE,"A1";#N/A,#N/A,FALSE,"Indice"}</definedName>
    <definedName name="kl_5" localSheetId="7" hidden="1">{#N/A,#N/A,FALSE,"B1";#N/A,#N/A,FALSE,"B2";#N/A,#N/A,FALSE,"B3";#N/A,#N/A,FALSE,"A4";#N/A,#N/A,FALSE,"A3";#N/A,#N/A,FALSE,"A2";#N/A,#N/A,FALSE,"A1";#N/A,#N/A,FALSE,"Indice"}</definedName>
    <definedName name="kl_5" localSheetId="1" hidden="1">{#N/A,#N/A,FALSE,"B1";#N/A,#N/A,FALSE,"B2";#N/A,#N/A,FALSE,"B3";#N/A,#N/A,FALSE,"A4";#N/A,#N/A,FALSE,"A3";#N/A,#N/A,FALSE,"A2";#N/A,#N/A,FALSE,"A1";#N/A,#N/A,FALSE,"Indice"}</definedName>
    <definedName name="kl_5" localSheetId="2" hidden="1">{#N/A,#N/A,FALSE,"B1";#N/A,#N/A,FALSE,"B2";#N/A,#N/A,FALSE,"B3";#N/A,#N/A,FALSE,"A4";#N/A,#N/A,FALSE,"A3";#N/A,#N/A,FALSE,"A2";#N/A,#N/A,FALSE,"A1";#N/A,#N/A,FALSE,"Indice"}</definedName>
    <definedName name="kl_5" localSheetId="8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4" hidden="1">{#N/A,#N/A,FALSE,"A4";#N/A,#N/A,FALSE,"A3";#N/A,#N/A,FALSE,"A2";#N/A,#N/A,FALSE,"A1"}</definedName>
    <definedName name="kloi" localSheetId="6" hidden="1">{#N/A,#N/A,FALSE,"A4";#N/A,#N/A,FALSE,"A3";#N/A,#N/A,FALSE,"A2";#N/A,#N/A,FALSE,"A1"}</definedName>
    <definedName name="kloi" localSheetId="7" hidden="1">{#N/A,#N/A,FALSE,"A4";#N/A,#N/A,FALSE,"A3";#N/A,#N/A,FALSE,"A2";#N/A,#N/A,FALSE,"A1"}</definedName>
    <definedName name="kloi" localSheetId="1" hidden="1">{#N/A,#N/A,FALSE,"A4";#N/A,#N/A,FALSE,"A3";#N/A,#N/A,FALSE,"A2";#N/A,#N/A,FALSE,"A1"}</definedName>
    <definedName name="kloi" localSheetId="2" hidden="1">{#N/A,#N/A,FALSE,"A4";#N/A,#N/A,FALSE,"A3";#N/A,#N/A,FALSE,"A2";#N/A,#N/A,FALSE,"A1"}</definedName>
    <definedName name="kloi" localSheetId="3" hidden="1">{#N/A,#N/A,FALSE,"A4";#N/A,#N/A,FALSE,"A3";#N/A,#N/A,FALSE,"A2";#N/A,#N/A,FALSE,"A1"}</definedName>
    <definedName name="kloi" localSheetId="8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6" hidden="1">{#N/A,#N/A,FALSE,"A4";#N/A,#N/A,FALSE,"A3";#N/A,#N/A,FALSE,"A2";#N/A,#N/A,FALSE,"A1"}</definedName>
    <definedName name="kloi_1" localSheetId="7" hidden="1">{#N/A,#N/A,FALSE,"A4";#N/A,#N/A,FALSE,"A3";#N/A,#N/A,FALSE,"A2";#N/A,#N/A,FALSE,"A1"}</definedName>
    <definedName name="kloi_1" localSheetId="1" hidden="1">{#N/A,#N/A,FALSE,"A4";#N/A,#N/A,FALSE,"A3";#N/A,#N/A,FALSE,"A2";#N/A,#N/A,FALSE,"A1"}</definedName>
    <definedName name="kloi_1" localSheetId="2" hidden="1">{#N/A,#N/A,FALSE,"A4";#N/A,#N/A,FALSE,"A3";#N/A,#N/A,FALSE,"A2";#N/A,#N/A,FALSE,"A1"}</definedName>
    <definedName name="kloi_1" localSheetId="8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6" hidden="1">{#N/A,#N/A,FALSE,"A4";#N/A,#N/A,FALSE,"A3";#N/A,#N/A,FALSE,"A2";#N/A,#N/A,FALSE,"A1"}</definedName>
    <definedName name="kloi_2" localSheetId="7" hidden="1">{#N/A,#N/A,FALSE,"A4";#N/A,#N/A,FALSE,"A3";#N/A,#N/A,FALSE,"A2";#N/A,#N/A,FALSE,"A1"}</definedName>
    <definedName name="kloi_2" localSheetId="1" hidden="1">{#N/A,#N/A,FALSE,"A4";#N/A,#N/A,FALSE,"A3";#N/A,#N/A,FALSE,"A2";#N/A,#N/A,FALSE,"A1"}</definedName>
    <definedName name="kloi_2" localSheetId="2" hidden="1">{#N/A,#N/A,FALSE,"A4";#N/A,#N/A,FALSE,"A3";#N/A,#N/A,FALSE,"A2";#N/A,#N/A,FALSE,"A1"}</definedName>
    <definedName name="kloi_2" localSheetId="8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6" hidden="1">{#N/A,#N/A,FALSE,"A4";#N/A,#N/A,FALSE,"A3";#N/A,#N/A,FALSE,"A2";#N/A,#N/A,FALSE,"A1"}</definedName>
    <definedName name="kloi_3" localSheetId="7" hidden="1">{#N/A,#N/A,FALSE,"A4";#N/A,#N/A,FALSE,"A3";#N/A,#N/A,FALSE,"A2";#N/A,#N/A,FALSE,"A1"}</definedName>
    <definedName name="kloi_3" localSheetId="1" hidden="1">{#N/A,#N/A,FALSE,"A4";#N/A,#N/A,FALSE,"A3";#N/A,#N/A,FALSE,"A2";#N/A,#N/A,FALSE,"A1"}</definedName>
    <definedName name="kloi_3" localSheetId="2" hidden="1">{#N/A,#N/A,FALSE,"A4";#N/A,#N/A,FALSE,"A3";#N/A,#N/A,FALSE,"A2";#N/A,#N/A,FALSE,"A1"}</definedName>
    <definedName name="kloi_3" localSheetId="8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6" hidden="1">{#N/A,#N/A,FALSE,"A4";#N/A,#N/A,FALSE,"A3";#N/A,#N/A,FALSE,"A2";#N/A,#N/A,FALSE,"A1"}</definedName>
    <definedName name="kloi_4" localSheetId="7" hidden="1">{#N/A,#N/A,FALSE,"A4";#N/A,#N/A,FALSE,"A3";#N/A,#N/A,FALSE,"A2";#N/A,#N/A,FALSE,"A1"}</definedName>
    <definedName name="kloi_4" localSheetId="1" hidden="1">{#N/A,#N/A,FALSE,"A4";#N/A,#N/A,FALSE,"A3";#N/A,#N/A,FALSE,"A2";#N/A,#N/A,FALSE,"A1"}</definedName>
    <definedName name="kloi_4" localSheetId="2" hidden="1">{#N/A,#N/A,FALSE,"A4";#N/A,#N/A,FALSE,"A3";#N/A,#N/A,FALSE,"A2";#N/A,#N/A,FALSE,"A1"}</definedName>
    <definedName name="kloi_4" localSheetId="8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6" hidden="1">{#N/A,#N/A,FALSE,"A4";#N/A,#N/A,FALSE,"A3";#N/A,#N/A,FALSE,"A2";#N/A,#N/A,FALSE,"A1"}</definedName>
    <definedName name="kloi_5" localSheetId="7" hidden="1">{#N/A,#N/A,FALSE,"A4";#N/A,#N/A,FALSE,"A3";#N/A,#N/A,FALSE,"A2";#N/A,#N/A,FALSE,"A1"}</definedName>
    <definedName name="kloi_5" localSheetId="1" hidden="1">{#N/A,#N/A,FALSE,"A4";#N/A,#N/A,FALSE,"A3";#N/A,#N/A,FALSE,"A2";#N/A,#N/A,FALSE,"A1"}</definedName>
    <definedName name="kloi_5" localSheetId="2" hidden="1">{#N/A,#N/A,FALSE,"A4";#N/A,#N/A,FALSE,"A3";#N/A,#N/A,FALSE,"A2";#N/A,#N/A,FALSE,"A1"}</definedName>
    <definedName name="kloi_5" localSheetId="8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4" hidden="1">{#N/A,#N/A,FALSE,"A4";#N/A,#N/A,FALSE,"A3";#N/A,#N/A,FALSE,"A2";#N/A,#N/A,FALSE,"A1"}</definedName>
    <definedName name="li" localSheetId="6" hidden="1">{#N/A,#N/A,FALSE,"A4";#N/A,#N/A,FALSE,"A3";#N/A,#N/A,FALSE,"A2";#N/A,#N/A,FALSE,"A1"}</definedName>
    <definedName name="li" localSheetId="7" hidden="1">{#N/A,#N/A,FALSE,"A4";#N/A,#N/A,FALSE,"A3";#N/A,#N/A,FALSE,"A2";#N/A,#N/A,FALSE,"A1"}</definedName>
    <definedName name="li" localSheetId="1" hidden="1">{#N/A,#N/A,FALSE,"A4";#N/A,#N/A,FALSE,"A3";#N/A,#N/A,FALSE,"A2";#N/A,#N/A,FALSE,"A1"}</definedName>
    <definedName name="li" localSheetId="2" hidden="1">{#N/A,#N/A,FALSE,"A4";#N/A,#N/A,FALSE,"A3";#N/A,#N/A,FALSE,"A2";#N/A,#N/A,FALSE,"A1"}</definedName>
    <definedName name="li" localSheetId="3" hidden="1">{#N/A,#N/A,FALSE,"A4";#N/A,#N/A,FALSE,"A3";#N/A,#N/A,FALSE,"A2";#N/A,#N/A,FALSE,"A1"}</definedName>
    <definedName name="li" localSheetId="8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6" hidden="1">{#N/A,#N/A,FALSE,"A4";#N/A,#N/A,FALSE,"A3";#N/A,#N/A,FALSE,"A2";#N/A,#N/A,FALSE,"A1"}</definedName>
    <definedName name="li_1" localSheetId="7" hidden="1">{#N/A,#N/A,FALSE,"A4";#N/A,#N/A,FALSE,"A3";#N/A,#N/A,FALSE,"A2";#N/A,#N/A,FALSE,"A1"}</definedName>
    <definedName name="li_1" localSheetId="1" hidden="1">{#N/A,#N/A,FALSE,"A4";#N/A,#N/A,FALSE,"A3";#N/A,#N/A,FALSE,"A2";#N/A,#N/A,FALSE,"A1"}</definedName>
    <definedName name="li_1" localSheetId="2" hidden="1">{#N/A,#N/A,FALSE,"A4";#N/A,#N/A,FALSE,"A3";#N/A,#N/A,FALSE,"A2";#N/A,#N/A,FALSE,"A1"}</definedName>
    <definedName name="li_1" localSheetId="8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6" hidden="1">{#N/A,#N/A,FALSE,"A4";#N/A,#N/A,FALSE,"A3";#N/A,#N/A,FALSE,"A2";#N/A,#N/A,FALSE,"A1"}</definedName>
    <definedName name="li_2" localSheetId="7" hidden="1">{#N/A,#N/A,FALSE,"A4";#N/A,#N/A,FALSE,"A3";#N/A,#N/A,FALSE,"A2";#N/A,#N/A,FALSE,"A1"}</definedName>
    <definedName name="li_2" localSheetId="1" hidden="1">{#N/A,#N/A,FALSE,"A4";#N/A,#N/A,FALSE,"A3";#N/A,#N/A,FALSE,"A2";#N/A,#N/A,FALSE,"A1"}</definedName>
    <definedName name="li_2" localSheetId="2" hidden="1">{#N/A,#N/A,FALSE,"A4";#N/A,#N/A,FALSE,"A3";#N/A,#N/A,FALSE,"A2";#N/A,#N/A,FALSE,"A1"}</definedName>
    <definedName name="li_2" localSheetId="8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6" hidden="1">{#N/A,#N/A,FALSE,"A4";#N/A,#N/A,FALSE,"A3";#N/A,#N/A,FALSE,"A2";#N/A,#N/A,FALSE,"A1"}</definedName>
    <definedName name="li_3" localSheetId="7" hidden="1">{#N/A,#N/A,FALSE,"A4";#N/A,#N/A,FALSE,"A3";#N/A,#N/A,FALSE,"A2";#N/A,#N/A,FALSE,"A1"}</definedName>
    <definedName name="li_3" localSheetId="1" hidden="1">{#N/A,#N/A,FALSE,"A4";#N/A,#N/A,FALSE,"A3";#N/A,#N/A,FALSE,"A2";#N/A,#N/A,FALSE,"A1"}</definedName>
    <definedName name="li_3" localSheetId="2" hidden="1">{#N/A,#N/A,FALSE,"A4";#N/A,#N/A,FALSE,"A3";#N/A,#N/A,FALSE,"A2";#N/A,#N/A,FALSE,"A1"}</definedName>
    <definedName name="li_3" localSheetId="8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6" hidden="1">{#N/A,#N/A,FALSE,"A4";#N/A,#N/A,FALSE,"A3";#N/A,#N/A,FALSE,"A2";#N/A,#N/A,FALSE,"A1"}</definedName>
    <definedName name="li_4" localSheetId="7" hidden="1">{#N/A,#N/A,FALSE,"A4";#N/A,#N/A,FALSE,"A3";#N/A,#N/A,FALSE,"A2";#N/A,#N/A,FALSE,"A1"}</definedName>
    <definedName name="li_4" localSheetId="1" hidden="1">{#N/A,#N/A,FALSE,"A4";#N/A,#N/A,FALSE,"A3";#N/A,#N/A,FALSE,"A2";#N/A,#N/A,FALSE,"A1"}</definedName>
    <definedName name="li_4" localSheetId="2" hidden="1">{#N/A,#N/A,FALSE,"A4";#N/A,#N/A,FALSE,"A3";#N/A,#N/A,FALSE,"A2";#N/A,#N/A,FALSE,"A1"}</definedName>
    <definedName name="li_4" localSheetId="8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6" hidden="1">{#N/A,#N/A,FALSE,"A4";#N/A,#N/A,FALSE,"A3";#N/A,#N/A,FALSE,"A2";#N/A,#N/A,FALSE,"A1"}</definedName>
    <definedName name="li_5" localSheetId="7" hidden="1">{#N/A,#N/A,FALSE,"A4";#N/A,#N/A,FALSE,"A3";#N/A,#N/A,FALSE,"A2";#N/A,#N/A,FALSE,"A1"}</definedName>
    <definedName name="li_5" localSheetId="1" hidden="1">{#N/A,#N/A,FALSE,"A4";#N/A,#N/A,FALSE,"A3";#N/A,#N/A,FALSE,"A2";#N/A,#N/A,FALSE,"A1"}</definedName>
    <definedName name="li_5" localSheetId="2" hidden="1">{#N/A,#N/A,FALSE,"A4";#N/A,#N/A,FALSE,"A3";#N/A,#N/A,FALSE,"A2";#N/A,#N/A,FALSE,"A1"}</definedName>
    <definedName name="li_5" localSheetId="8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4" hidden="1">{#N/A,#N/A,FALSE,"A4";#N/A,#N/A,FALSE,"A3";#N/A,#N/A,FALSE,"A2";#N/A,#N/A,FALSE,"A1"}</definedName>
    <definedName name="LIU" localSheetId="6" hidden="1">{#N/A,#N/A,FALSE,"A4";#N/A,#N/A,FALSE,"A3";#N/A,#N/A,FALSE,"A2";#N/A,#N/A,FALSE,"A1"}</definedName>
    <definedName name="LIU" localSheetId="7" hidden="1">{#N/A,#N/A,FALSE,"A4";#N/A,#N/A,FALSE,"A3";#N/A,#N/A,FALSE,"A2";#N/A,#N/A,FALSE,"A1"}</definedName>
    <definedName name="LIU" localSheetId="1" hidden="1">{#N/A,#N/A,FALSE,"A4";#N/A,#N/A,FALSE,"A3";#N/A,#N/A,FALSE,"A2";#N/A,#N/A,FALSE,"A1"}</definedName>
    <definedName name="LIU" localSheetId="2" hidden="1">{#N/A,#N/A,FALSE,"A4";#N/A,#N/A,FALSE,"A3";#N/A,#N/A,FALSE,"A2";#N/A,#N/A,FALSE,"A1"}</definedName>
    <definedName name="LIU" localSheetId="3" hidden="1">{#N/A,#N/A,FALSE,"A4";#N/A,#N/A,FALSE,"A3";#N/A,#N/A,FALSE,"A2";#N/A,#N/A,FALSE,"A1"}</definedName>
    <definedName name="LIU" localSheetId="8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6" hidden="1">{#N/A,#N/A,FALSE,"A4";#N/A,#N/A,FALSE,"A3";#N/A,#N/A,FALSE,"A2";#N/A,#N/A,FALSE,"A1"}</definedName>
    <definedName name="LIU_1" localSheetId="7" hidden="1">{#N/A,#N/A,FALSE,"A4";#N/A,#N/A,FALSE,"A3";#N/A,#N/A,FALSE,"A2";#N/A,#N/A,FALSE,"A1"}</definedName>
    <definedName name="LIU_1" localSheetId="1" hidden="1">{#N/A,#N/A,FALSE,"A4";#N/A,#N/A,FALSE,"A3";#N/A,#N/A,FALSE,"A2";#N/A,#N/A,FALSE,"A1"}</definedName>
    <definedName name="LIU_1" localSheetId="2" hidden="1">{#N/A,#N/A,FALSE,"A4";#N/A,#N/A,FALSE,"A3";#N/A,#N/A,FALSE,"A2";#N/A,#N/A,FALSE,"A1"}</definedName>
    <definedName name="LIU_1" localSheetId="8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6" hidden="1">{#N/A,#N/A,FALSE,"A4";#N/A,#N/A,FALSE,"A3";#N/A,#N/A,FALSE,"A2";#N/A,#N/A,FALSE,"A1"}</definedName>
    <definedName name="LIU_2" localSheetId="7" hidden="1">{#N/A,#N/A,FALSE,"A4";#N/A,#N/A,FALSE,"A3";#N/A,#N/A,FALSE,"A2";#N/A,#N/A,FALSE,"A1"}</definedName>
    <definedName name="LIU_2" localSheetId="1" hidden="1">{#N/A,#N/A,FALSE,"A4";#N/A,#N/A,FALSE,"A3";#N/A,#N/A,FALSE,"A2";#N/A,#N/A,FALSE,"A1"}</definedName>
    <definedName name="LIU_2" localSheetId="2" hidden="1">{#N/A,#N/A,FALSE,"A4";#N/A,#N/A,FALSE,"A3";#N/A,#N/A,FALSE,"A2";#N/A,#N/A,FALSE,"A1"}</definedName>
    <definedName name="LIU_2" localSheetId="8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6" hidden="1">{#N/A,#N/A,FALSE,"A4";#N/A,#N/A,FALSE,"A3";#N/A,#N/A,FALSE,"A2";#N/A,#N/A,FALSE,"A1"}</definedName>
    <definedName name="LIU_3" localSheetId="7" hidden="1">{#N/A,#N/A,FALSE,"A4";#N/A,#N/A,FALSE,"A3";#N/A,#N/A,FALSE,"A2";#N/A,#N/A,FALSE,"A1"}</definedName>
    <definedName name="LIU_3" localSheetId="1" hidden="1">{#N/A,#N/A,FALSE,"A4";#N/A,#N/A,FALSE,"A3";#N/A,#N/A,FALSE,"A2";#N/A,#N/A,FALSE,"A1"}</definedName>
    <definedName name="LIU_3" localSheetId="2" hidden="1">{#N/A,#N/A,FALSE,"A4";#N/A,#N/A,FALSE,"A3";#N/A,#N/A,FALSE,"A2";#N/A,#N/A,FALSE,"A1"}</definedName>
    <definedName name="LIU_3" localSheetId="8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6" hidden="1">{#N/A,#N/A,FALSE,"A4";#N/A,#N/A,FALSE,"A3";#N/A,#N/A,FALSE,"A2";#N/A,#N/A,FALSE,"A1"}</definedName>
    <definedName name="LIU_4" localSheetId="7" hidden="1">{#N/A,#N/A,FALSE,"A4";#N/A,#N/A,FALSE,"A3";#N/A,#N/A,FALSE,"A2";#N/A,#N/A,FALSE,"A1"}</definedName>
    <definedName name="LIU_4" localSheetId="1" hidden="1">{#N/A,#N/A,FALSE,"A4";#N/A,#N/A,FALSE,"A3";#N/A,#N/A,FALSE,"A2";#N/A,#N/A,FALSE,"A1"}</definedName>
    <definedName name="LIU_4" localSheetId="2" hidden="1">{#N/A,#N/A,FALSE,"A4";#N/A,#N/A,FALSE,"A3";#N/A,#N/A,FALSE,"A2";#N/A,#N/A,FALSE,"A1"}</definedName>
    <definedName name="LIU_4" localSheetId="8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6" hidden="1">{#N/A,#N/A,FALSE,"A4";#N/A,#N/A,FALSE,"A3";#N/A,#N/A,FALSE,"A2";#N/A,#N/A,FALSE,"A1"}</definedName>
    <definedName name="LIU_5" localSheetId="7" hidden="1">{#N/A,#N/A,FALSE,"A4";#N/A,#N/A,FALSE,"A3";#N/A,#N/A,FALSE,"A2";#N/A,#N/A,FALSE,"A1"}</definedName>
    <definedName name="LIU_5" localSheetId="1" hidden="1">{#N/A,#N/A,FALSE,"A4";#N/A,#N/A,FALSE,"A3";#N/A,#N/A,FALSE,"A2";#N/A,#N/A,FALSE,"A1"}</definedName>
    <definedName name="LIU_5" localSheetId="2" hidden="1">{#N/A,#N/A,FALSE,"A4";#N/A,#N/A,FALSE,"A3";#N/A,#N/A,FALSE,"A2";#N/A,#N/A,FALSE,"A1"}</definedName>
    <definedName name="LIU_5" localSheetId="8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4" hidden="1">{#N/A,#N/A,FALSE,"Indice"}</definedName>
    <definedName name="lkjh" localSheetId="6" hidden="1">{#N/A,#N/A,FALSE,"Indice"}</definedName>
    <definedName name="lkjh" localSheetId="7" hidden="1">{#N/A,#N/A,FALSE,"Indice"}</definedName>
    <definedName name="lkjh" localSheetId="1" hidden="1">{#N/A,#N/A,FALSE,"Indice"}</definedName>
    <definedName name="lkjh" localSheetId="2" hidden="1">{#N/A,#N/A,FALSE,"Indice"}</definedName>
    <definedName name="lkjh" localSheetId="3" hidden="1">{#N/A,#N/A,FALSE,"Indice"}</definedName>
    <definedName name="lkjh" localSheetId="8" hidden="1">{#N/A,#N/A,FALSE,"Indice"}</definedName>
    <definedName name="lkjh" hidden="1">{#N/A,#N/A,FALSE,"Indice"}</definedName>
    <definedName name="lkjh_1" localSheetId="6" hidden="1">{#N/A,#N/A,FALSE,"Indice"}</definedName>
    <definedName name="lkjh_1" localSheetId="7" hidden="1">{#N/A,#N/A,FALSE,"Indice"}</definedName>
    <definedName name="lkjh_1" localSheetId="1" hidden="1">{#N/A,#N/A,FALSE,"Indice"}</definedName>
    <definedName name="lkjh_1" localSheetId="2" hidden="1">{#N/A,#N/A,FALSE,"Indice"}</definedName>
    <definedName name="lkjh_1" localSheetId="8" hidden="1">{#N/A,#N/A,FALSE,"Indice"}</definedName>
    <definedName name="lkjh_1" hidden="1">{#N/A,#N/A,FALSE,"Indice"}</definedName>
    <definedName name="lkjh_2" localSheetId="6" hidden="1">{#N/A,#N/A,FALSE,"Indice"}</definedName>
    <definedName name="lkjh_2" localSheetId="7" hidden="1">{#N/A,#N/A,FALSE,"Indice"}</definedName>
    <definedName name="lkjh_2" localSheetId="1" hidden="1">{#N/A,#N/A,FALSE,"Indice"}</definedName>
    <definedName name="lkjh_2" localSheetId="2" hidden="1">{#N/A,#N/A,FALSE,"Indice"}</definedName>
    <definedName name="lkjh_2" localSheetId="8" hidden="1">{#N/A,#N/A,FALSE,"Indice"}</definedName>
    <definedName name="lkjh_2" hidden="1">{#N/A,#N/A,FALSE,"Indice"}</definedName>
    <definedName name="lkjh_3" localSheetId="6" hidden="1">{#N/A,#N/A,FALSE,"Indice"}</definedName>
    <definedName name="lkjh_3" localSheetId="7" hidden="1">{#N/A,#N/A,FALSE,"Indice"}</definedName>
    <definedName name="lkjh_3" localSheetId="1" hidden="1">{#N/A,#N/A,FALSE,"Indice"}</definedName>
    <definedName name="lkjh_3" localSheetId="2" hidden="1">{#N/A,#N/A,FALSE,"Indice"}</definedName>
    <definedName name="lkjh_3" localSheetId="8" hidden="1">{#N/A,#N/A,FALSE,"Indice"}</definedName>
    <definedName name="lkjh_3" hidden="1">{#N/A,#N/A,FALSE,"Indice"}</definedName>
    <definedName name="lkjh_4" localSheetId="6" hidden="1">{#N/A,#N/A,FALSE,"Indice"}</definedName>
    <definedName name="lkjh_4" localSheetId="7" hidden="1">{#N/A,#N/A,FALSE,"Indice"}</definedName>
    <definedName name="lkjh_4" localSheetId="1" hidden="1">{#N/A,#N/A,FALSE,"Indice"}</definedName>
    <definedName name="lkjh_4" localSheetId="2" hidden="1">{#N/A,#N/A,FALSE,"Indice"}</definedName>
    <definedName name="lkjh_4" localSheetId="8" hidden="1">{#N/A,#N/A,FALSE,"Indice"}</definedName>
    <definedName name="lkjh_4" hidden="1">{#N/A,#N/A,FALSE,"Indice"}</definedName>
    <definedName name="lkjh_5" localSheetId="6" hidden="1">{#N/A,#N/A,FALSE,"Indice"}</definedName>
    <definedName name="lkjh_5" localSheetId="7" hidden="1">{#N/A,#N/A,FALSE,"Indice"}</definedName>
    <definedName name="lkjh_5" localSheetId="1" hidden="1">{#N/A,#N/A,FALSE,"Indice"}</definedName>
    <definedName name="lkjh_5" localSheetId="2" hidden="1">{#N/A,#N/A,FALSE,"Indice"}</definedName>
    <definedName name="lkjh_5" localSheetId="8" hidden="1">{#N/A,#N/A,FALSE,"Indice"}</definedName>
    <definedName name="lkjh_5" hidden="1">{#N/A,#N/A,FALSE,"Indice"}</definedName>
    <definedName name="ll" localSheetId="6" hidden="1">{#N/A,#N/A,FALSE,"A4";#N/A,#N/A,FALSE,"A3";#N/A,#N/A,FALSE,"A2";#N/A,#N/A,FALSE,"A1"}</definedName>
    <definedName name="ll" localSheetId="7" hidden="1">{#N/A,#N/A,FALSE,"A4";#N/A,#N/A,FALSE,"A3";#N/A,#N/A,FALSE,"A2";#N/A,#N/A,FALSE,"A1"}</definedName>
    <definedName name="ll" localSheetId="8" hidden="1">{#N/A,#N/A,FALSE,"A4";#N/A,#N/A,FALSE,"A3";#N/A,#N/A,FALSE,"A2";#N/A,#N/A,FALSE,"A1"}</definedName>
    <definedName name="ll" hidden="1">{#N/A,#N/A,FALSE,"A4";#N/A,#N/A,FALSE,"A3";#N/A,#N/A,FALSE,"A2";#N/A,#N/A,FALSE,"A1"}</definedName>
    <definedName name="LLLLL" localSheetId="6" hidden="1">{#N/A,#N/A,FALSE,"A4";#N/A,#N/A,FALSE,"A3";#N/A,#N/A,FALSE,"A2";#N/A,#N/A,FALSE,"A1"}</definedName>
    <definedName name="LLLLL" localSheetId="7" hidden="1">{#N/A,#N/A,FALSE,"A4";#N/A,#N/A,FALSE,"A3";#N/A,#N/A,FALSE,"A2";#N/A,#N/A,FALSE,"A1"}</definedName>
    <definedName name="LLLLL" localSheetId="8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4" hidden="1">{#N/A,#N/A,FALSE,"B3";#N/A,#N/A,FALSE,"B2";#N/A,#N/A,FALSE,"B1"}</definedName>
    <definedName name="lo" localSheetId="6" hidden="1">{#N/A,#N/A,FALSE,"B3";#N/A,#N/A,FALSE,"B2";#N/A,#N/A,FALSE,"B1"}</definedName>
    <definedName name="lo" localSheetId="7" hidden="1">{#N/A,#N/A,FALSE,"B3";#N/A,#N/A,FALSE,"B2";#N/A,#N/A,FALSE,"B1"}</definedName>
    <definedName name="lo" localSheetId="1" hidden="1">{#N/A,#N/A,FALSE,"B3";#N/A,#N/A,FALSE,"B2";#N/A,#N/A,FALSE,"B1"}</definedName>
    <definedName name="lo" localSheetId="2" hidden="1">{#N/A,#N/A,FALSE,"B3";#N/A,#N/A,FALSE,"B2";#N/A,#N/A,FALSE,"B1"}</definedName>
    <definedName name="lo" localSheetId="3" hidden="1">{#N/A,#N/A,FALSE,"B3";#N/A,#N/A,FALSE,"B2";#N/A,#N/A,FALSE,"B1"}</definedName>
    <definedName name="lo" localSheetId="8" hidden="1">{#N/A,#N/A,FALSE,"B3";#N/A,#N/A,FALSE,"B2";#N/A,#N/A,FALSE,"B1"}</definedName>
    <definedName name="lo" hidden="1">{#N/A,#N/A,FALSE,"B3";#N/A,#N/A,FALSE,"B2";#N/A,#N/A,FALSE,"B1"}</definedName>
    <definedName name="lo_1" localSheetId="6" hidden="1">{#N/A,#N/A,FALSE,"B3";#N/A,#N/A,FALSE,"B2";#N/A,#N/A,FALSE,"B1"}</definedName>
    <definedName name="lo_1" localSheetId="7" hidden="1">{#N/A,#N/A,FALSE,"B3";#N/A,#N/A,FALSE,"B2";#N/A,#N/A,FALSE,"B1"}</definedName>
    <definedName name="lo_1" localSheetId="1" hidden="1">{#N/A,#N/A,FALSE,"B3";#N/A,#N/A,FALSE,"B2";#N/A,#N/A,FALSE,"B1"}</definedName>
    <definedName name="lo_1" localSheetId="2" hidden="1">{#N/A,#N/A,FALSE,"B3";#N/A,#N/A,FALSE,"B2";#N/A,#N/A,FALSE,"B1"}</definedName>
    <definedName name="lo_1" localSheetId="8" hidden="1">{#N/A,#N/A,FALSE,"B3";#N/A,#N/A,FALSE,"B2";#N/A,#N/A,FALSE,"B1"}</definedName>
    <definedName name="lo_1" hidden="1">{#N/A,#N/A,FALSE,"B3";#N/A,#N/A,FALSE,"B2";#N/A,#N/A,FALSE,"B1"}</definedName>
    <definedName name="lo_2" localSheetId="6" hidden="1">{#N/A,#N/A,FALSE,"B3";#N/A,#N/A,FALSE,"B2";#N/A,#N/A,FALSE,"B1"}</definedName>
    <definedName name="lo_2" localSheetId="7" hidden="1">{#N/A,#N/A,FALSE,"B3";#N/A,#N/A,FALSE,"B2";#N/A,#N/A,FALSE,"B1"}</definedName>
    <definedName name="lo_2" localSheetId="1" hidden="1">{#N/A,#N/A,FALSE,"B3";#N/A,#N/A,FALSE,"B2";#N/A,#N/A,FALSE,"B1"}</definedName>
    <definedName name="lo_2" localSheetId="2" hidden="1">{#N/A,#N/A,FALSE,"B3";#N/A,#N/A,FALSE,"B2";#N/A,#N/A,FALSE,"B1"}</definedName>
    <definedName name="lo_2" localSheetId="8" hidden="1">{#N/A,#N/A,FALSE,"B3";#N/A,#N/A,FALSE,"B2";#N/A,#N/A,FALSE,"B1"}</definedName>
    <definedName name="lo_2" hidden="1">{#N/A,#N/A,FALSE,"B3";#N/A,#N/A,FALSE,"B2";#N/A,#N/A,FALSE,"B1"}</definedName>
    <definedName name="lo_3" localSheetId="6" hidden="1">{#N/A,#N/A,FALSE,"B3";#N/A,#N/A,FALSE,"B2";#N/A,#N/A,FALSE,"B1"}</definedName>
    <definedName name="lo_3" localSheetId="7" hidden="1">{#N/A,#N/A,FALSE,"B3";#N/A,#N/A,FALSE,"B2";#N/A,#N/A,FALSE,"B1"}</definedName>
    <definedName name="lo_3" localSheetId="1" hidden="1">{#N/A,#N/A,FALSE,"B3";#N/A,#N/A,FALSE,"B2";#N/A,#N/A,FALSE,"B1"}</definedName>
    <definedName name="lo_3" localSheetId="2" hidden="1">{#N/A,#N/A,FALSE,"B3";#N/A,#N/A,FALSE,"B2";#N/A,#N/A,FALSE,"B1"}</definedName>
    <definedName name="lo_3" localSheetId="8" hidden="1">{#N/A,#N/A,FALSE,"B3";#N/A,#N/A,FALSE,"B2";#N/A,#N/A,FALSE,"B1"}</definedName>
    <definedName name="lo_3" hidden="1">{#N/A,#N/A,FALSE,"B3";#N/A,#N/A,FALSE,"B2";#N/A,#N/A,FALSE,"B1"}</definedName>
    <definedName name="lo_4" localSheetId="6" hidden="1">{#N/A,#N/A,FALSE,"B3";#N/A,#N/A,FALSE,"B2";#N/A,#N/A,FALSE,"B1"}</definedName>
    <definedName name="lo_4" localSheetId="7" hidden="1">{#N/A,#N/A,FALSE,"B3";#N/A,#N/A,FALSE,"B2";#N/A,#N/A,FALSE,"B1"}</definedName>
    <definedName name="lo_4" localSheetId="1" hidden="1">{#N/A,#N/A,FALSE,"B3";#N/A,#N/A,FALSE,"B2";#N/A,#N/A,FALSE,"B1"}</definedName>
    <definedName name="lo_4" localSheetId="2" hidden="1">{#N/A,#N/A,FALSE,"B3";#N/A,#N/A,FALSE,"B2";#N/A,#N/A,FALSE,"B1"}</definedName>
    <definedName name="lo_4" localSheetId="8" hidden="1">{#N/A,#N/A,FALSE,"B3";#N/A,#N/A,FALSE,"B2";#N/A,#N/A,FALSE,"B1"}</definedName>
    <definedName name="lo_4" hidden="1">{#N/A,#N/A,FALSE,"B3";#N/A,#N/A,FALSE,"B2";#N/A,#N/A,FALSE,"B1"}</definedName>
    <definedName name="lo_5" localSheetId="6" hidden="1">{#N/A,#N/A,FALSE,"B3";#N/A,#N/A,FALSE,"B2";#N/A,#N/A,FALSE,"B1"}</definedName>
    <definedName name="lo_5" localSheetId="7" hidden="1">{#N/A,#N/A,FALSE,"B3";#N/A,#N/A,FALSE,"B2";#N/A,#N/A,FALSE,"B1"}</definedName>
    <definedName name="lo_5" localSheetId="1" hidden="1">{#N/A,#N/A,FALSE,"B3";#N/A,#N/A,FALSE,"B2";#N/A,#N/A,FALSE,"B1"}</definedName>
    <definedName name="lo_5" localSheetId="2" hidden="1">{#N/A,#N/A,FALSE,"B3";#N/A,#N/A,FALSE,"B2";#N/A,#N/A,FALSE,"B1"}</definedName>
    <definedName name="lo_5" localSheetId="8" hidden="1">{#N/A,#N/A,FALSE,"B3";#N/A,#N/A,FALSE,"B2";#N/A,#N/A,FALSE,"B1"}</definedName>
    <definedName name="lo_5" hidden="1">{#N/A,#N/A,FALSE,"B3";#N/A,#N/A,FALSE,"B2";#N/A,#N/A,FALSE,"B1"}</definedName>
    <definedName name="looo" localSheetId="6" hidden="1">{#N/A,#N/A,FALSE,"A4";#N/A,#N/A,FALSE,"A3";#N/A,#N/A,FALSE,"A2";#N/A,#N/A,FALSE,"A1"}</definedName>
    <definedName name="looo" localSheetId="7" hidden="1">{#N/A,#N/A,FALSE,"A4";#N/A,#N/A,FALSE,"A3";#N/A,#N/A,FALSE,"A2";#N/A,#N/A,FALSE,"A1"}</definedName>
    <definedName name="looo" localSheetId="1" hidden="1">{#N/A,#N/A,FALSE,"A4";#N/A,#N/A,FALSE,"A3";#N/A,#N/A,FALSE,"A2";#N/A,#N/A,FALSE,"A1"}</definedName>
    <definedName name="looo" localSheetId="2" hidden="1">{#N/A,#N/A,FALSE,"A4";#N/A,#N/A,FALSE,"A3";#N/A,#N/A,FALSE,"A2";#N/A,#N/A,FALSE,"A1"}</definedName>
    <definedName name="looo" localSheetId="8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4" hidden="1">{#N/A,#N/A,FALSE,"B1";#N/A,#N/A,FALSE,"B2";#N/A,#N/A,FALSE,"B3";#N/A,#N/A,FALSE,"A4";#N/A,#N/A,FALSE,"A3";#N/A,#N/A,FALSE,"A2";#N/A,#N/A,FALSE,"A1";#N/A,#N/A,FALSE,"Indice"}</definedName>
    <definedName name="ly" localSheetId="6" hidden="1">{#N/A,#N/A,FALSE,"B1";#N/A,#N/A,FALSE,"B2";#N/A,#N/A,FALSE,"B3";#N/A,#N/A,FALSE,"A4";#N/A,#N/A,FALSE,"A3";#N/A,#N/A,FALSE,"A2";#N/A,#N/A,FALSE,"A1";#N/A,#N/A,FALSE,"Indice"}</definedName>
    <definedName name="ly" localSheetId="7" hidden="1">{#N/A,#N/A,FALSE,"B1";#N/A,#N/A,FALSE,"B2";#N/A,#N/A,FALSE,"B3";#N/A,#N/A,FALSE,"A4";#N/A,#N/A,FALSE,"A3";#N/A,#N/A,FALSE,"A2";#N/A,#N/A,FALSE,"A1";#N/A,#N/A,FALSE,"Indice"}</definedName>
    <definedName name="ly" localSheetId="1" hidden="1">{#N/A,#N/A,FALSE,"B1";#N/A,#N/A,FALSE,"B2";#N/A,#N/A,FALSE,"B3";#N/A,#N/A,FALSE,"A4";#N/A,#N/A,FALSE,"A3";#N/A,#N/A,FALSE,"A2";#N/A,#N/A,FALSE,"A1";#N/A,#N/A,FALSE,"Indice"}</definedName>
    <definedName name="ly" localSheetId="2" hidden="1">{#N/A,#N/A,FALSE,"B1";#N/A,#N/A,FALSE,"B2";#N/A,#N/A,FALSE,"B3";#N/A,#N/A,FALSE,"A4";#N/A,#N/A,FALSE,"A3";#N/A,#N/A,FALSE,"A2";#N/A,#N/A,FALSE,"A1";#N/A,#N/A,FALSE,"Indice"}</definedName>
    <definedName name="ly" localSheetId="3" hidden="1">{#N/A,#N/A,FALSE,"B1";#N/A,#N/A,FALSE,"B2";#N/A,#N/A,FALSE,"B3";#N/A,#N/A,FALSE,"A4";#N/A,#N/A,FALSE,"A3";#N/A,#N/A,FALSE,"A2";#N/A,#N/A,FALSE,"A1";#N/A,#N/A,FALSE,"Indice"}</definedName>
    <definedName name="ly" localSheetId="8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6" hidden="1">{#N/A,#N/A,FALSE,"B1";#N/A,#N/A,FALSE,"B2";#N/A,#N/A,FALSE,"B3";#N/A,#N/A,FALSE,"A4";#N/A,#N/A,FALSE,"A3";#N/A,#N/A,FALSE,"A2";#N/A,#N/A,FALSE,"A1";#N/A,#N/A,FALSE,"Indice"}</definedName>
    <definedName name="ly_1" localSheetId="7" hidden="1">{#N/A,#N/A,FALSE,"B1";#N/A,#N/A,FALSE,"B2";#N/A,#N/A,FALSE,"B3";#N/A,#N/A,FALSE,"A4";#N/A,#N/A,FALSE,"A3";#N/A,#N/A,FALSE,"A2";#N/A,#N/A,FALSE,"A1";#N/A,#N/A,FALSE,"Indice"}</definedName>
    <definedName name="ly_1" localSheetId="1" hidden="1">{#N/A,#N/A,FALSE,"B1";#N/A,#N/A,FALSE,"B2";#N/A,#N/A,FALSE,"B3";#N/A,#N/A,FALSE,"A4";#N/A,#N/A,FALSE,"A3";#N/A,#N/A,FALSE,"A2";#N/A,#N/A,FALSE,"A1";#N/A,#N/A,FALSE,"Indice"}</definedName>
    <definedName name="ly_1" localSheetId="2" hidden="1">{#N/A,#N/A,FALSE,"B1";#N/A,#N/A,FALSE,"B2";#N/A,#N/A,FALSE,"B3";#N/A,#N/A,FALSE,"A4";#N/A,#N/A,FALSE,"A3";#N/A,#N/A,FALSE,"A2";#N/A,#N/A,FALSE,"A1";#N/A,#N/A,FALSE,"Indice"}</definedName>
    <definedName name="ly_1" localSheetId="8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6" hidden="1">{#N/A,#N/A,FALSE,"B1";#N/A,#N/A,FALSE,"B2";#N/A,#N/A,FALSE,"B3";#N/A,#N/A,FALSE,"A4";#N/A,#N/A,FALSE,"A3";#N/A,#N/A,FALSE,"A2";#N/A,#N/A,FALSE,"A1";#N/A,#N/A,FALSE,"Indice"}</definedName>
    <definedName name="ly_2" localSheetId="7" hidden="1">{#N/A,#N/A,FALSE,"B1";#N/A,#N/A,FALSE,"B2";#N/A,#N/A,FALSE,"B3";#N/A,#N/A,FALSE,"A4";#N/A,#N/A,FALSE,"A3";#N/A,#N/A,FALSE,"A2";#N/A,#N/A,FALSE,"A1";#N/A,#N/A,FALSE,"Indice"}</definedName>
    <definedName name="ly_2" localSheetId="1" hidden="1">{#N/A,#N/A,FALSE,"B1";#N/A,#N/A,FALSE,"B2";#N/A,#N/A,FALSE,"B3";#N/A,#N/A,FALSE,"A4";#N/A,#N/A,FALSE,"A3";#N/A,#N/A,FALSE,"A2";#N/A,#N/A,FALSE,"A1";#N/A,#N/A,FALSE,"Indice"}</definedName>
    <definedName name="ly_2" localSheetId="2" hidden="1">{#N/A,#N/A,FALSE,"B1";#N/A,#N/A,FALSE,"B2";#N/A,#N/A,FALSE,"B3";#N/A,#N/A,FALSE,"A4";#N/A,#N/A,FALSE,"A3";#N/A,#N/A,FALSE,"A2";#N/A,#N/A,FALSE,"A1";#N/A,#N/A,FALSE,"Indice"}</definedName>
    <definedName name="ly_2" localSheetId="8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6" hidden="1">{#N/A,#N/A,FALSE,"B1";#N/A,#N/A,FALSE,"B2";#N/A,#N/A,FALSE,"B3";#N/A,#N/A,FALSE,"A4";#N/A,#N/A,FALSE,"A3";#N/A,#N/A,FALSE,"A2";#N/A,#N/A,FALSE,"A1";#N/A,#N/A,FALSE,"Indice"}</definedName>
    <definedName name="ly_3" localSheetId="7" hidden="1">{#N/A,#N/A,FALSE,"B1";#N/A,#N/A,FALSE,"B2";#N/A,#N/A,FALSE,"B3";#N/A,#N/A,FALSE,"A4";#N/A,#N/A,FALSE,"A3";#N/A,#N/A,FALSE,"A2";#N/A,#N/A,FALSE,"A1";#N/A,#N/A,FALSE,"Indice"}</definedName>
    <definedName name="ly_3" localSheetId="1" hidden="1">{#N/A,#N/A,FALSE,"B1";#N/A,#N/A,FALSE,"B2";#N/A,#N/A,FALSE,"B3";#N/A,#N/A,FALSE,"A4";#N/A,#N/A,FALSE,"A3";#N/A,#N/A,FALSE,"A2";#N/A,#N/A,FALSE,"A1";#N/A,#N/A,FALSE,"Indice"}</definedName>
    <definedName name="ly_3" localSheetId="2" hidden="1">{#N/A,#N/A,FALSE,"B1";#N/A,#N/A,FALSE,"B2";#N/A,#N/A,FALSE,"B3";#N/A,#N/A,FALSE,"A4";#N/A,#N/A,FALSE,"A3";#N/A,#N/A,FALSE,"A2";#N/A,#N/A,FALSE,"A1";#N/A,#N/A,FALSE,"Indice"}</definedName>
    <definedName name="ly_3" localSheetId="8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6" hidden="1">{#N/A,#N/A,FALSE,"B1";#N/A,#N/A,FALSE,"B2";#N/A,#N/A,FALSE,"B3";#N/A,#N/A,FALSE,"A4";#N/A,#N/A,FALSE,"A3";#N/A,#N/A,FALSE,"A2";#N/A,#N/A,FALSE,"A1";#N/A,#N/A,FALSE,"Indice"}</definedName>
    <definedName name="ly_4" localSheetId="7" hidden="1">{#N/A,#N/A,FALSE,"B1";#N/A,#N/A,FALSE,"B2";#N/A,#N/A,FALSE,"B3";#N/A,#N/A,FALSE,"A4";#N/A,#N/A,FALSE,"A3";#N/A,#N/A,FALSE,"A2";#N/A,#N/A,FALSE,"A1";#N/A,#N/A,FALSE,"Indice"}</definedName>
    <definedName name="ly_4" localSheetId="1" hidden="1">{#N/A,#N/A,FALSE,"B1";#N/A,#N/A,FALSE,"B2";#N/A,#N/A,FALSE,"B3";#N/A,#N/A,FALSE,"A4";#N/A,#N/A,FALSE,"A3";#N/A,#N/A,FALSE,"A2";#N/A,#N/A,FALSE,"A1";#N/A,#N/A,FALSE,"Indice"}</definedName>
    <definedName name="ly_4" localSheetId="2" hidden="1">{#N/A,#N/A,FALSE,"B1";#N/A,#N/A,FALSE,"B2";#N/A,#N/A,FALSE,"B3";#N/A,#N/A,FALSE,"A4";#N/A,#N/A,FALSE,"A3";#N/A,#N/A,FALSE,"A2";#N/A,#N/A,FALSE,"A1";#N/A,#N/A,FALSE,"Indice"}</definedName>
    <definedName name="ly_4" localSheetId="8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6" hidden="1">{#N/A,#N/A,FALSE,"B1";#N/A,#N/A,FALSE,"B2";#N/A,#N/A,FALSE,"B3";#N/A,#N/A,FALSE,"A4";#N/A,#N/A,FALSE,"A3";#N/A,#N/A,FALSE,"A2";#N/A,#N/A,FALSE,"A1";#N/A,#N/A,FALSE,"Indice"}</definedName>
    <definedName name="ly_5" localSheetId="7" hidden="1">{#N/A,#N/A,FALSE,"B1";#N/A,#N/A,FALSE,"B2";#N/A,#N/A,FALSE,"B3";#N/A,#N/A,FALSE,"A4";#N/A,#N/A,FALSE,"A3";#N/A,#N/A,FALSE,"A2";#N/A,#N/A,FALSE,"A1";#N/A,#N/A,FALSE,"Indice"}</definedName>
    <definedName name="ly_5" localSheetId="1" hidden="1">{#N/A,#N/A,FALSE,"B1";#N/A,#N/A,FALSE,"B2";#N/A,#N/A,FALSE,"B3";#N/A,#N/A,FALSE,"A4";#N/A,#N/A,FALSE,"A3";#N/A,#N/A,FALSE,"A2";#N/A,#N/A,FALSE,"A1";#N/A,#N/A,FALSE,"Indice"}</definedName>
    <definedName name="ly_5" localSheetId="2" hidden="1">{#N/A,#N/A,FALSE,"B1";#N/A,#N/A,FALSE,"B2";#N/A,#N/A,FALSE,"B3";#N/A,#N/A,FALSE,"A4";#N/A,#N/A,FALSE,"A3";#N/A,#N/A,FALSE,"A2";#N/A,#N/A,FALSE,"A1";#N/A,#N/A,FALSE,"Indice"}</definedName>
    <definedName name="ly_5" localSheetId="8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 localSheetId="6">#REF!</definedName>
    <definedName name="MASTRI_PER_CE" localSheetId="1">#REF!</definedName>
    <definedName name="MASTRI_PER_CE">#REF!</definedName>
    <definedName name="mastrini" localSheetId="6">#REF!</definedName>
    <definedName name="mastrini" localSheetId="1">#REF!</definedName>
    <definedName name="mastrini" localSheetId="2">#REF!</definedName>
    <definedName name="mastrini">#REF!</definedName>
    <definedName name="MASTRO_CONTO_FATTURA" localSheetId="6">#REF!</definedName>
    <definedName name="MASTRO_CONTO_FATTURA" localSheetId="1">#REF!</definedName>
    <definedName name="MASTRO_CONTO_FATTURA" localSheetId="2">#REF!</definedName>
    <definedName name="MASTRO_CONTO_FATTURA">#REF!</definedName>
    <definedName name="min" localSheetId="4" hidden="1">{#N/A,#N/A,FALSE,"B1";#N/A,#N/A,FALSE,"B2";#N/A,#N/A,FALSE,"B3";#N/A,#N/A,FALSE,"A4";#N/A,#N/A,FALSE,"A3";#N/A,#N/A,FALSE,"A2";#N/A,#N/A,FALSE,"A1";#N/A,#N/A,FALSE,"Indice"}</definedName>
    <definedName name="min" localSheetId="6" hidden="1">{#N/A,#N/A,FALSE,"B1";#N/A,#N/A,FALSE,"B2";#N/A,#N/A,FALSE,"B3";#N/A,#N/A,FALSE,"A4";#N/A,#N/A,FALSE,"A3";#N/A,#N/A,FALSE,"A2";#N/A,#N/A,FALSE,"A1";#N/A,#N/A,FALSE,"Indice"}</definedName>
    <definedName name="min" localSheetId="7" hidden="1">{#N/A,#N/A,FALSE,"B1";#N/A,#N/A,FALSE,"B2";#N/A,#N/A,FALSE,"B3";#N/A,#N/A,FALSE,"A4";#N/A,#N/A,FALSE,"A3";#N/A,#N/A,FALSE,"A2";#N/A,#N/A,FALSE,"A1";#N/A,#N/A,FALSE,"Indice"}</definedName>
    <definedName name="min" localSheetId="1" hidden="1">{#N/A,#N/A,FALSE,"B1";#N/A,#N/A,FALSE,"B2";#N/A,#N/A,FALSE,"B3";#N/A,#N/A,FALSE,"A4";#N/A,#N/A,FALSE,"A3";#N/A,#N/A,FALSE,"A2";#N/A,#N/A,FALSE,"A1";#N/A,#N/A,FALSE,"Indice"}</definedName>
    <definedName name="min" localSheetId="2" hidden="1">{#N/A,#N/A,FALSE,"B1";#N/A,#N/A,FALSE,"B2";#N/A,#N/A,FALSE,"B3";#N/A,#N/A,FALSE,"A4";#N/A,#N/A,FALSE,"A3";#N/A,#N/A,FALSE,"A2";#N/A,#N/A,FALSE,"A1";#N/A,#N/A,FALSE,"Indice"}</definedName>
    <definedName name="min" localSheetId="3" hidden="1">{#N/A,#N/A,FALSE,"B1";#N/A,#N/A,FALSE,"B2";#N/A,#N/A,FALSE,"B3";#N/A,#N/A,FALSE,"A4";#N/A,#N/A,FALSE,"A3";#N/A,#N/A,FALSE,"A2";#N/A,#N/A,FALSE,"A1";#N/A,#N/A,FALSE,"Indice"}</definedName>
    <definedName name="min" localSheetId="8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6" hidden="1">{#N/A,#N/A,FALSE,"B1";#N/A,#N/A,FALSE,"B2";#N/A,#N/A,FALSE,"B3";#N/A,#N/A,FALSE,"A4";#N/A,#N/A,FALSE,"A3";#N/A,#N/A,FALSE,"A2";#N/A,#N/A,FALSE,"A1";#N/A,#N/A,FALSE,"Indice"}</definedName>
    <definedName name="min_1" localSheetId="7" hidden="1">{#N/A,#N/A,FALSE,"B1";#N/A,#N/A,FALSE,"B2";#N/A,#N/A,FALSE,"B3";#N/A,#N/A,FALSE,"A4";#N/A,#N/A,FALSE,"A3";#N/A,#N/A,FALSE,"A2";#N/A,#N/A,FALSE,"A1";#N/A,#N/A,FALSE,"Indice"}</definedName>
    <definedName name="min_1" localSheetId="1" hidden="1">{#N/A,#N/A,FALSE,"B1";#N/A,#N/A,FALSE,"B2";#N/A,#N/A,FALSE,"B3";#N/A,#N/A,FALSE,"A4";#N/A,#N/A,FALSE,"A3";#N/A,#N/A,FALSE,"A2";#N/A,#N/A,FALSE,"A1";#N/A,#N/A,FALSE,"Indice"}</definedName>
    <definedName name="min_1" localSheetId="2" hidden="1">{#N/A,#N/A,FALSE,"B1";#N/A,#N/A,FALSE,"B2";#N/A,#N/A,FALSE,"B3";#N/A,#N/A,FALSE,"A4";#N/A,#N/A,FALSE,"A3";#N/A,#N/A,FALSE,"A2";#N/A,#N/A,FALSE,"A1";#N/A,#N/A,FALSE,"Indice"}</definedName>
    <definedName name="min_1" localSheetId="8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6" hidden="1">{#N/A,#N/A,FALSE,"B1";#N/A,#N/A,FALSE,"B2";#N/A,#N/A,FALSE,"B3";#N/A,#N/A,FALSE,"A4";#N/A,#N/A,FALSE,"A3";#N/A,#N/A,FALSE,"A2";#N/A,#N/A,FALSE,"A1";#N/A,#N/A,FALSE,"Indice"}</definedName>
    <definedName name="min_2" localSheetId="7" hidden="1">{#N/A,#N/A,FALSE,"B1";#N/A,#N/A,FALSE,"B2";#N/A,#N/A,FALSE,"B3";#N/A,#N/A,FALSE,"A4";#N/A,#N/A,FALSE,"A3";#N/A,#N/A,FALSE,"A2";#N/A,#N/A,FALSE,"A1";#N/A,#N/A,FALSE,"Indice"}</definedName>
    <definedName name="min_2" localSheetId="1" hidden="1">{#N/A,#N/A,FALSE,"B1";#N/A,#N/A,FALSE,"B2";#N/A,#N/A,FALSE,"B3";#N/A,#N/A,FALSE,"A4";#N/A,#N/A,FALSE,"A3";#N/A,#N/A,FALSE,"A2";#N/A,#N/A,FALSE,"A1";#N/A,#N/A,FALSE,"Indice"}</definedName>
    <definedName name="min_2" localSheetId="2" hidden="1">{#N/A,#N/A,FALSE,"B1";#N/A,#N/A,FALSE,"B2";#N/A,#N/A,FALSE,"B3";#N/A,#N/A,FALSE,"A4";#N/A,#N/A,FALSE,"A3";#N/A,#N/A,FALSE,"A2";#N/A,#N/A,FALSE,"A1";#N/A,#N/A,FALSE,"Indice"}</definedName>
    <definedName name="min_2" localSheetId="8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6" hidden="1">{#N/A,#N/A,FALSE,"B1";#N/A,#N/A,FALSE,"B2";#N/A,#N/A,FALSE,"B3";#N/A,#N/A,FALSE,"A4";#N/A,#N/A,FALSE,"A3";#N/A,#N/A,FALSE,"A2";#N/A,#N/A,FALSE,"A1";#N/A,#N/A,FALSE,"Indice"}</definedName>
    <definedName name="min_3" localSheetId="7" hidden="1">{#N/A,#N/A,FALSE,"B1";#N/A,#N/A,FALSE,"B2";#N/A,#N/A,FALSE,"B3";#N/A,#N/A,FALSE,"A4";#N/A,#N/A,FALSE,"A3";#N/A,#N/A,FALSE,"A2";#N/A,#N/A,FALSE,"A1";#N/A,#N/A,FALSE,"Indice"}</definedName>
    <definedName name="min_3" localSheetId="1" hidden="1">{#N/A,#N/A,FALSE,"B1";#N/A,#N/A,FALSE,"B2";#N/A,#N/A,FALSE,"B3";#N/A,#N/A,FALSE,"A4";#N/A,#N/A,FALSE,"A3";#N/A,#N/A,FALSE,"A2";#N/A,#N/A,FALSE,"A1";#N/A,#N/A,FALSE,"Indice"}</definedName>
    <definedName name="min_3" localSheetId="2" hidden="1">{#N/A,#N/A,FALSE,"B1";#N/A,#N/A,FALSE,"B2";#N/A,#N/A,FALSE,"B3";#N/A,#N/A,FALSE,"A4";#N/A,#N/A,FALSE,"A3";#N/A,#N/A,FALSE,"A2";#N/A,#N/A,FALSE,"A1";#N/A,#N/A,FALSE,"Indice"}</definedName>
    <definedName name="min_3" localSheetId="8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6" hidden="1">{#N/A,#N/A,FALSE,"B1";#N/A,#N/A,FALSE,"B2";#N/A,#N/A,FALSE,"B3";#N/A,#N/A,FALSE,"A4";#N/A,#N/A,FALSE,"A3";#N/A,#N/A,FALSE,"A2";#N/A,#N/A,FALSE,"A1";#N/A,#N/A,FALSE,"Indice"}</definedName>
    <definedName name="min_4" localSheetId="7" hidden="1">{#N/A,#N/A,FALSE,"B1";#N/A,#N/A,FALSE,"B2";#N/A,#N/A,FALSE,"B3";#N/A,#N/A,FALSE,"A4";#N/A,#N/A,FALSE,"A3";#N/A,#N/A,FALSE,"A2";#N/A,#N/A,FALSE,"A1";#N/A,#N/A,FALSE,"Indice"}</definedName>
    <definedName name="min_4" localSheetId="1" hidden="1">{#N/A,#N/A,FALSE,"B1";#N/A,#N/A,FALSE,"B2";#N/A,#N/A,FALSE,"B3";#N/A,#N/A,FALSE,"A4";#N/A,#N/A,FALSE,"A3";#N/A,#N/A,FALSE,"A2";#N/A,#N/A,FALSE,"A1";#N/A,#N/A,FALSE,"Indice"}</definedName>
    <definedName name="min_4" localSheetId="2" hidden="1">{#N/A,#N/A,FALSE,"B1";#N/A,#N/A,FALSE,"B2";#N/A,#N/A,FALSE,"B3";#N/A,#N/A,FALSE,"A4";#N/A,#N/A,FALSE,"A3";#N/A,#N/A,FALSE,"A2";#N/A,#N/A,FALSE,"A1";#N/A,#N/A,FALSE,"Indice"}</definedName>
    <definedName name="min_4" localSheetId="8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6" hidden="1">{#N/A,#N/A,FALSE,"B1";#N/A,#N/A,FALSE,"B2";#N/A,#N/A,FALSE,"B3";#N/A,#N/A,FALSE,"A4";#N/A,#N/A,FALSE,"A3";#N/A,#N/A,FALSE,"A2";#N/A,#N/A,FALSE,"A1";#N/A,#N/A,FALSE,"Indice"}</definedName>
    <definedName name="min_5" localSheetId="7" hidden="1">{#N/A,#N/A,FALSE,"B1";#N/A,#N/A,FALSE,"B2";#N/A,#N/A,FALSE,"B3";#N/A,#N/A,FALSE,"A4";#N/A,#N/A,FALSE,"A3";#N/A,#N/A,FALSE,"A2";#N/A,#N/A,FALSE,"A1";#N/A,#N/A,FALSE,"Indice"}</definedName>
    <definedName name="min_5" localSheetId="1" hidden="1">{#N/A,#N/A,FALSE,"B1";#N/A,#N/A,FALSE,"B2";#N/A,#N/A,FALSE,"B3";#N/A,#N/A,FALSE,"A4";#N/A,#N/A,FALSE,"A3";#N/A,#N/A,FALSE,"A2";#N/A,#N/A,FALSE,"A1";#N/A,#N/A,FALSE,"Indice"}</definedName>
    <definedName name="min_5" localSheetId="2" hidden="1">{#N/A,#N/A,FALSE,"B1";#N/A,#N/A,FALSE,"B2";#N/A,#N/A,FALSE,"B3";#N/A,#N/A,FALSE,"A4";#N/A,#N/A,FALSE,"A3";#N/A,#N/A,FALSE,"A2";#N/A,#N/A,FALSE,"A1";#N/A,#N/A,FALSE,"Indice"}</definedName>
    <definedName name="min_5" localSheetId="8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4" hidden="1">{#N/A,#N/A,FALSE,"Indice"}</definedName>
    <definedName name="mio" localSheetId="6" hidden="1">{#N/A,#N/A,FALSE,"Indice"}</definedName>
    <definedName name="mio" localSheetId="7" hidden="1">{#N/A,#N/A,FALSE,"Indice"}</definedName>
    <definedName name="mio" localSheetId="1" hidden="1">{#N/A,#N/A,FALSE,"Indice"}</definedName>
    <definedName name="mio" localSheetId="2" hidden="1">{#N/A,#N/A,FALSE,"Indice"}</definedName>
    <definedName name="mio" localSheetId="3" hidden="1">{#N/A,#N/A,FALSE,"Indice"}</definedName>
    <definedName name="mio" localSheetId="8" hidden="1">{#N/A,#N/A,FALSE,"Indice"}</definedName>
    <definedName name="mio" hidden="1">{#N/A,#N/A,FALSE,"Indice"}</definedName>
    <definedName name="mio_1" localSheetId="6" hidden="1">{#N/A,#N/A,FALSE,"Indice"}</definedName>
    <definedName name="mio_1" localSheetId="7" hidden="1">{#N/A,#N/A,FALSE,"Indice"}</definedName>
    <definedName name="mio_1" localSheetId="1" hidden="1">{#N/A,#N/A,FALSE,"Indice"}</definedName>
    <definedName name="mio_1" localSheetId="2" hidden="1">{#N/A,#N/A,FALSE,"Indice"}</definedName>
    <definedName name="mio_1" localSheetId="8" hidden="1">{#N/A,#N/A,FALSE,"Indice"}</definedName>
    <definedName name="mio_1" hidden="1">{#N/A,#N/A,FALSE,"Indice"}</definedName>
    <definedName name="mio_2" localSheetId="6" hidden="1">{#N/A,#N/A,FALSE,"Indice"}</definedName>
    <definedName name="mio_2" localSheetId="7" hidden="1">{#N/A,#N/A,FALSE,"Indice"}</definedName>
    <definedName name="mio_2" localSheetId="1" hidden="1">{#N/A,#N/A,FALSE,"Indice"}</definedName>
    <definedName name="mio_2" localSheetId="2" hidden="1">{#N/A,#N/A,FALSE,"Indice"}</definedName>
    <definedName name="mio_2" localSheetId="8" hidden="1">{#N/A,#N/A,FALSE,"Indice"}</definedName>
    <definedName name="mio_2" hidden="1">{#N/A,#N/A,FALSE,"Indice"}</definedName>
    <definedName name="mio_3" localSheetId="6" hidden="1">{#N/A,#N/A,FALSE,"Indice"}</definedName>
    <definedName name="mio_3" localSheetId="7" hidden="1">{#N/A,#N/A,FALSE,"Indice"}</definedName>
    <definedName name="mio_3" localSheetId="1" hidden="1">{#N/A,#N/A,FALSE,"Indice"}</definedName>
    <definedName name="mio_3" localSheetId="2" hidden="1">{#N/A,#N/A,FALSE,"Indice"}</definedName>
    <definedName name="mio_3" localSheetId="8" hidden="1">{#N/A,#N/A,FALSE,"Indice"}</definedName>
    <definedName name="mio_3" hidden="1">{#N/A,#N/A,FALSE,"Indice"}</definedName>
    <definedName name="mio_4" localSheetId="6" hidden="1">{#N/A,#N/A,FALSE,"Indice"}</definedName>
    <definedName name="mio_4" localSheetId="7" hidden="1">{#N/A,#N/A,FALSE,"Indice"}</definedName>
    <definedName name="mio_4" localSheetId="1" hidden="1">{#N/A,#N/A,FALSE,"Indice"}</definedName>
    <definedName name="mio_4" localSheetId="2" hidden="1">{#N/A,#N/A,FALSE,"Indice"}</definedName>
    <definedName name="mio_4" localSheetId="8" hidden="1">{#N/A,#N/A,FALSE,"Indice"}</definedName>
    <definedName name="mio_4" hidden="1">{#N/A,#N/A,FALSE,"Indice"}</definedName>
    <definedName name="mio_5" localSheetId="6" hidden="1">{#N/A,#N/A,FALSE,"Indice"}</definedName>
    <definedName name="mio_5" localSheetId="7" hidden="1">{#N/A,#N/A,FALSE,"Indice"}</definedName>
    <definedName name="mio_5" localSheetId="1" hidden="1">{#N/A,#N/A,FALSE,"Indice"}</definedName>
    <definedName name="mio_5" localSheetId="2" hidden="1">{#N/A,#N/A,FALSE,"Indice"}</definedName>
    <definedName name="mio_5" localSheetId="8" hidden="1">{#N/A,#N/A,FALSE,"Indice"}</definedName>
    <definedName name="mio_5" hidden="1">{#N/A,#N/A,FALSE,"Indice"}</definedName>
    <definedName name="mmm" localSheetId="6" hidden="1">{#N/A,#N/A,FALSE,"A4";#N/A,#N/A,FALSE,"A3";#N/A,#N/A,FALSE,"A2";#N/A,#N/A,FALSE,"A1"}</definedName>
    <definedName name="mmm" localSheetId="7" hidden="1">{#N/A,#N/A,FALSE,"A4";#N/A,#N/A,FALSE,"A3";#N/A,#N/A,FALSE,"A2";#N/A,#N/A,FALSE,"A1"}</definedName>
    <definedName name="mmm" localSheetId="1" hidden="1">{#N/A,#N/A,FALSE,"A4";#N/A,#N/A,FALSE,"A3";#N/A,#N/A,FALSE,"A2";#N/A,#N/A,FALSE,"A1"}</definedName>
    <definedName name="mmm" localSheetId="2" hidden="1">{#N/A,#N/A,FALSE,"A4";#N/A,#N/A,FALSE,"A3";#N/A,#N/A,FALSE,"A2";#N/A,#N/A,FALSE,"A1"}</definedName>
    <definedName name="mmm" localSheetId="8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4" hidden="1">{#N/A,#N/A,FALSE,"Indice"}</definedName>
    <definedName name="mn" localSheetId="6" hidden="1">{#N/A,#N/A,FALSE,"Indice"}</definedName>
    <definedName name="mn" localSheetId="7" hidden="1">{#N/A,#N/A,FALSE,"Indice"}</definedName>
    <definedName name="mn" localSheetId="1" hidden="1">{#N/A,#N/A,FALSE,"Indice"}</definedName>
    <definedName name="mn" localSheetId="2" hidden="1">{#N/A,#N/A,FALSE,"Indice"}</definedName>
    <definedName name="mn" localSheetId="3" hidden="1">{#N/A,#N/A,FALSE,"Indice"}</definedName>
    <definedName name="mn" localSheetId="8" hidden="1">{#N/A,#N/A,FALSE,"Indice"}</definedName>
    <definedName name="mn" hidden="1">{#N/A,#N/A,FALSE,"Indice"}</definedName>
    <definedName name="mn_1" localSheetId="6" hidden="1">{#N/A,#N/A,FALSE,"Indice"}</definedName>
    <definedName name="mn_1" localSheetId="7" hidden="1">{#N/A,#N/A,FALSE,"Indice"}</definedName>
    <definedName name="mn_1" localSheetId="1" hidden="1">{#N/A,#N/A,FALSE,"Indice"}</definedName>
    <definedName name="mn_1" localSheetId="2" hidden="1">{#N/A,#N/A,FALSE,"Indice"}</definedName>
    <definedName name="mn_1" localSheetId="8" hidden="1">{#N/A,#N/A,FALSE,"Indice"}</definedName>
    <definedName name="mn_1" hidden="1">{#N/A,#N/A,FALSE,"Indice"}</definedName>
    <definedName name="mn_2" localSheetId="6" hidden="1">{#N/A,#N/A,FALSE,"Indice"}</definedName>
    <definedName name="mn_2" localSheetId="7" hidden="1">{#N/A,#N/A,FALSE,"Indice"}</definedName>
    <definedName name="mn_2" localSheetId="1" hidden="1">{#N/A,#N/A,FALSE,"Indice"}</definedName>
    <definedName name="mn_2" localSheetId="2" hidden="1">{#N/A,#N/A,FALSE,"Indice"}</definedName>
    <definedName name="mn_2" localSheetId="8" hidden="1">{#N/A,#N/A,FALSE,"Indice"}</definedName>
    <definedName name="mn_2" hidden="1">{#N/A,#N/A,FALSE,"Indice"}</definedName>
    <definedName name="mn_3" localSheetId="6" hidden="1">{#N/A,#N/A,FALSE,"Indice"}</definedName>
    <definedName name="mn_3" localSheetId="7" hidden="1">{#N/A,#N/A,FALSE,"Indice"}</definedName>
    <definedName name="mn_3" localSheetId="1" hidden="1">{#N/A,#N/A,FALSE,"Indice"}</definedName>
    <definedName name="mn_3" localSheetId="2" hidden="1">{#N/A,#N/A,FALSE,"Indice"}</definedName>
    <definedName name="mn_3" localSheetId="8" hidden="1">{#N/A,#N/A,FALSE,"Indice"}</definedName>
    <definedName name="mn_3" hidden="1">{#N/A,#N/A,FALSE,"Indice"}</definedName>
    <definedName name="mn_4" localSheetId="6" hidden="1">{#N/A,#N/A,FALSE,"Indice"}</definedName>
    <definedName name="mn_4" localSheetId="7" hidden="1">{#N/A,#N/A,FALSE,"Indice"}</definedName>
    <definedName name="mn_4" localSheetId="1" hidden="1">{#N/A,#N/A,FALSE,"Indice"}</definedName>
    <definedName name="mn_4" localSheetId="2" hidden="1">{#N/A,#N/A,FALSE,"Indice"}</definedName>
    <definedName name="mn_4" localSheetId="8" hidden="1">{#N/A,#N/A,FALSE,"Indice"}</definedName>
    <definedName name="mn_4" hidden="1">{#N/A,#N/A,FALSE,"Indice"}</definedName>
    <definedName name="mn_5" localSheetId="6" hidden="1">{#N/A,#N/A,FALSE,"Indice"}</definedName>
    <definedName name="mn_5" localSheetId="7" hidden="1">{#N/A,#N/A,FALSE,"Indice"}</definedName>
    <definedName name="mn_5" localSheetId="1" hidden="1">{#N/A,#N/A,FALSE,"Indice"}</definedName>
    <definedName name="mn_5" localSheetId="2" hidden="1">{#N/A,#N/A,FALSE,"Indice"}</definedName>
    <definedName name="mn_5" localSheetId="8" hidden="1">{#N/A,#N/A,FALSE,"Indice"}</definedName>
    <definedName name="mn_5" hidden="1">{#N/A,#N/A,FALSE,"Indice"}</definedName>
    <definedName name="Mod1BisAziende" localSheetId="6">#REF!</definedName>
    <definedName name="Mod1BisAziende" localSheetId="1">#REF!</definedName>
    <definedName name="Mod1BisAziende">#REF!</definedName>
    <definedName name="mode" localSheetId="4" hidden="1">{#N/A,#N/A,FALSE,"B1";#N/A,#N/A,FALSE,"B2";#N/A,#N/A,FALSE,"B3";#N/A,#N/A,FALSE,"A4";#N/A,#N/A,FALSE,"A3";#N/A,#N/A,FALSE,"A2";#N/A,#N/A,FALSE,"A1";#N/A,#N/A,FALSE,"Indice"}</definedName>
    <definedName name="mode" localSheetId="6" hidden="1">{#N/A,#N/A,FALSE,"B1";#N/A,#N/A,FALSE,"B2";#N/A,#N/A,FALSE,"B3";#N/A,#N/A,FALSE,"A4";#N/A,#N/A,FALSE,"A3";#N/A,#N/A,FALSE,"A2";#N/A,#N/A,FALSE,"A1";#N/A,#N/A,FALSE,"Indice"}</definedName>
    <definedName name="mode" localSheetId="7" hidden="1">{#N/A,#N/A,FALSE,"B1";#N/A,#N/A,FALSE,"B2";#N/A,#N/A,FALSE,"B3";#N/A,#N/A,FALSE,"A4";#N/A,#N/A,FALSE,"A3";#N/A,#N/A,FALSE,"A2";#N/A,#N/A,FALSE,"A1";#N/A,#N/A,FALSE,"Indice"}</definedName>
    <definedName name="mode" localSheetId="1" hidden="1">{#N/A,#N/A,FALSE,"B1";#N/A,#N/A,FALSE,"B2";#N/A,#N/A,FALSE,"B3";#N/A,#N/A,FALSE,"A4";#N/A,#N/A,FALSE,"A3";#N/A,#N/A,FALSE,"A2";#N/A,#N/A,FALSE,"A1";#N/A,#N/A,FALSE,"Indice"}</definedName>
    <definedName name="mode" localSheetId="2" hidden="1">{#N/A,#N/A,FALSE,"B1";#N/A,#N/A,FALSE,"B2";#N/A,#N/A,FALSE,"B3";#N/A,#N/A,FALSE,"A4";#N/A,#N/A,FALSE,"A3";#N/A,#N/A,FALSE,"A2";#N/A,#N/A,FALSE,"A1";#N/A,#N/A,FALSE,"Indice"}</definedName>
    <definedName name="mode" localSheetId="3" hidden="1">{#N/A,#N/A,FALSE,"B1";#N/A,#N/A,FALSE,"B2";#N/A,#N/A,FALSE,"B3";#N/A,#N/A,FALSE,"A4";#N/A,#N/A,FALSE,"A3";#N/A,#N/A,FALSE,"A2";#N/A,#N/A,FALSE,"A1";#N/A,#N/A,FALSE,"Indice"}</definedName>
    <definedName name="mode" localSheetId="8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6" hidden="1">{#N/A,#N/A,FALSE,"B1";#N/A,#N/A,FALSE,"B2";#N/A,#N/A,FALSE,"B3";#N/A,#N/A,FALSE,"A4";#N/A,#N/A,FALSE,"A3";#N/A,#N/A,FALSE,"A2";#N/A,#N/A,FALSE,"A1";#N/A,#N/A,FALSE,"Indice"}</definedName>
    <definedName name="mode_1" localSheetId="7" hidden="1">{#N/A,#N/A,FALSE,"B1";#N/A,#N/A,FALSE,"B2";#N/A,#N/A,FALSE,"B3";#N/A,#N/A,FALSE,"A4";#N/A,#N/A,FALSE,"A3";#N/A,#N/A,FALSE,"A2";#N/A,#N/A,FALSE,"A1";#N/A,#N/A,FALSE,"Indice"}</definedName>
    <definedName name="mode_1" localSheetId="1" hidden="1">{#N/A,#N/A,FALSE,"B1";#N/A,#N/A,FALSE,"B2";#N/A,#N/A,FALSE,"B3";#N/A,#N/A,FALSE,"A4";#N/A,#N/A,FALSE,"A3";#N/A,#N/A,FALSE,"A2";#N/A,#N/A,FALSE,"A1";#N/A,#N/A,FALSE,"Indice"}</definedName>
    <definedName name="mode_1" localSheetId="2" hidden="1">{#N/A,#N/A,FALSE,"B1";#N/A,#N/A,FALSE,"B2";#N/A,#N/A,FALSE,"B3";#N/A,#N/A,FALSE,"A4";#N/A,#N/A,FALSE,"A3";#N/A,#N/A,FALSE,"A2";#N/A,#N/A,FALSE,"A1";#N/A,#N/A,FALSE,"Indice"}</definedName>
    <definedName name="mode_1" localSheetId="8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6" hidden="1">{#N/A,#N/A,FALSE,"B1";#N/A,#N/A,FALSE,"B2";#N/A,#N/A,FALSE,"B3";#N/A,#N/A,FALSE,"A4";#N/A,#N/A,FALSE,"A3";#N/A,#N/A,FALSE,"A2";#N/A,#N/A,FALSE,"A1";#N/A,#N/A,FALSE,"Indice"}</definedName>
    <definedName name="mode_2" localSheetId="7" hidden="1">{#N/A,#N/A,FALSE,"B1";#N/A,#N/A,FALSE,"B2";#N/A,#N/A,FALSE,"B3";#N/A,#N/A,FALSE,"A4";#N/A,#N/A,FALSE,"A3";#N/A,#N/A,FALSE,"A2";#N/A,#N/A,FALSE,"A1";#N/A,#N/A,FALSE,"Indice"}</definedName>
    <definedName name="mode_2" localSheetId="1" hidden="1">{#N/A,#N/A,FALSE,"B1";#N/A,#N/A,FALSE,"B2";#N/A,#N/A,FALSE,"B3";#N/A,#N/A,FALSE,"A4";#N/A,#N/A,FALSE,"A3";#N/A,#N/A,FALSE,"A2";#N/A,#N/A,FALSE,"A1";#N/A,#N/A,FALSE,"Indice"}</definedName>
    <definedName name="mode_2" localSheetId="2" hidden="1">{#N/A,#N/A,FALSE,"B1";#N/A,#N/A,FALSE,"B2";#N/A,#N/A,FALSE,"B3";#N/A,#N/A,FALSE,"A4";#N/A,#N/A,FALSE,"A3";#N/A,#N/A,FALSE,"A2";#N/A,#N/A,FALSE,"A1";#N/A,#N/A,FALSE,"Indice"}</definedName>
    <definedName name="mode_2" localSheetId="8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6" hidden="1">{#N/A,#N/A,FALSE,"B1";#N/A,#N/A,FALSE,"B2";#N/A,#N/A,FALSE,"B3";#N/A,#N/A,FALSE,"A4";#N/A,#N/A,FALSE,"A3";#N/A,#N/A,FALSE,"A2";#N/A,#N/A,FALSE,"A1";#N/A,#N/A,FALSE,"Indice"}</definedName>
    <definedName name="mode_3" localSheetId="7" hidden="1">{#N/A,#N/A,FALSE,"B1";#N/A,#N/A,FALSE,"B2";#N/A,#N/A,FALSE,"B3";#N/A,#N/A,FALSE,"A4";#N/A,#N/A,FALSE,"A3";#N/A,#N/A,FALSE,"A2";#N/A,#N/A,FALSE,"A1";#N/A,#N/A,FALSE,"Indice"}</definedName>
    <definedName name="mode_3" localSheetId="1" hidden="1">{#N/A,#N/A,FALSE,"B1";#N/A,#N/A,FALSE,"B2";#N/A,#N/A,FALSE,"B3";#N/A,#N/A,FALSE,"A4";#N/A,#N/A,FALSE,"A3";#N/A,#N/A,FALSE,"A2";#N/A,#N/A,FALSE,"A1";#N/A,#N/A,FALSE,"Indice"}</definedName>
    <definedName name="mode_3" localSheetId="2" hidden="1">{#N/A,#N/A,FALSE,"B1";#N/A,#N/A,FALSE,"B2";#N/A,#N/A,FALSE,"B3";#N/A,#N/A,FALSE,"A4";#N/A,#N/A,FALSE,"A3";#N/A,#N/A,FALSE,"A2";#N/A,#N/A,FALSE,"A1";#N/A,#N/A,FALSE,"Indice"}</definedName>
    <definedName name="mode_3" localSheetId="8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6" hidden="1">{#N/A,#N/A,FALSE,"B1";#N/A,#N/A,FALSE,"B2";#N/A,#N/A,FALSE,"B3";#N/A,#N/A,FALSE,"A4";#N/A,#N/A,FALSE,"A3";#N/A,#N/A,FALSE,"A2";#N/A,#N/A,FALSE,"A1";#N/A,#N/A,FALSE,"Indice"}</definedName>
    <definedName name="mode_4" localSheetId="7" hidden="1">{#N/A,#N/A,FALSE,"B1";#N/A,#N/A,FALSE,"B2";#N/A,#N/A,FALSE,"B3";#N/A,#N/A,FALSE,"A4";#N/A,#N/A,FALSE,"A3";#N/A,#N/A,FALSE,"A2";#N/A,#N/A,FALSE,"A1";#N/A,#N/A,FALSE,"Indice"}</definedName>
    <definedName name="mode_4" localSheetId="1" hidden="1">{#N/A,#N/A,FALSE,"B1";#N/A,#N/A,FALSE,"B2";#N/A,#N/A,FALSE,"B3";#N/A,#N/A,FALSE,"A4";#N/A,#N/A,FALSE,"A3";#N/A,#N/A,FALSE,"A2";#N/A,#N/A,FALSE,"A1";#N/A,#N/A,FALSE,"Indice"}</definedName>
    <definedName name="mode_4" localSheetId="2" hidden="1">{#N/A,#N/A,FALSE,"B1";#N/A,#N/A,FALSE,"B2";#N/A,#N/A,FALSE,"B3";#N/A,#N/A,FALSE,"A4";#N/A,#N/A,FALSE,"A3";#N/A,#N/A,FALSE,"A2";#N/A,#N/A,FALSE,"A1";#N/A,#N/A,FALSE,"Indice"}</definedName>
    <definedName name="mode_4" localSheetId="8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6" hidden="1">{#N/A,#N/A,FALSE,"B1";#N/A,#N/A,FALSE,"B2";#N/A,#N/A,FALSE,"B3";#N/A,#N/A,FALSE,"A4";#N/A,#N/A,FALSE,"A3";#N/A,#N/A,FALSE,"A2";#N/A,#N/A,FALSE,"A1";#N/A,#N/A,FALSE,"Indice"}</definedName>
    <definedName name="mode_5" localSheetId="7" hidden="1">{#N/A,#N/A,FALSE,"B1";#N/A,#N/A,FALSE,"B2";#N/A,#N/A,FALSE,"B3";#N/A,#N/A,FALSE,"A4";#N/A,#N/A,FALSE,"A3";#N/A,#N/A,FALSE,"A2";#N/A,#N/A,FALSE,"A1";#N/A,#N/A,FALSE,"Indice"}</definedName>
    <definedName name="mode_5" localSheetId="1" hidden="1">{#N/A,#N/A,FALSE,"B1";#N/A,#N/A,FALSE,"B2";#N/A,#N/A,FALSE,"B3";#N/A,#N/A,FALSE,"A4";#N/A,#N/A,FALSE,"A3";#N/A,#N/A,FALSE,"A2";#N/A,#N/A,FALSE,"A1";#N/A,#N/A,FALSE,"Indice"}</definedName>
    <definedName name="mode_5" localSheetId="2" hidden="1">{#N/A,#N/A,FALSE,"B1";#N/A,#N/A,FALSE,"B2";#N/A,#N/A,FALSE,"B3";#N/A,#N/A,FALSE,"A4";#N/A,#N/A,FALSE,"A3";#N/A,#N/A,FALSE,"A2";#N/A,#N/A,FALSE,"A1";#N/A,#N/A,FALSE,"Indice"}</definedName>
    <definedName name="mode_5" localSheetId="8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4" hidden="1">{#N/A,#N/A,FALSE,"B1";#N/A,#N/A,FALSE,"B2";#N/A,#N/A,FALSE,"B3";#N/A,#N/A,FALSE,"A4";#N/A,#N/A,FALSE,"A3";#N/A,#N/A,FALSE,"A2";#N/A,#N/A,FALSE,"A1";#N/A,#N/A,FALSE,"Indice"}</definedName>
    <definedName name="model" localSheetId="6" hidden="1">{#N/A,#N/A,FALSE,"B1";#N/A,#N/A,FALSE,"B2";#N/A,#N/A,FALSE,"B3";#N/A,#N/A,FALSE,"A4";#N/A,#N/A,FALSE,"A3";#N/A,#N/A,FALSE,"A2";#N/A,#N/A,FALSE,"A1";#N/A,#N/A,FALSE,"Indice"}</definedName>
    <definedName name="model" localSheetId="7" hidden="1">{#N/A,#N/A,FALSE,"B1";#N/A,#N/A,FALSE,"B2";#N/A,#N/A,FALSE,"B3";#N/A,#N/A,FALSE,"A4";#N/A,#N/A,FALSE,"A3";#N/A,#N/A,FALSE,"A2";#N/A,#N/A,FALSE,"A1";#N/A,#N/A,FALSE,"Indice"}</definedName>
    <definedName name="model" localSheetId="1" hidden="1">{#N/A,#N/A,FALSE,"B1";#N/A,#N/A,FALSE,"B2";#N/A,#N/A,FALSE,"B3";#N/A,#N/A,FALSE,"A4";#N/A,#N/A,FALSE,"A3";#N/A,#N/A,FALSE,"A2";#N/A,#N/A,FALSE,"A1";#N/A,#N/A,FALSE,"Indice"}</definedName>
    <definedName name="model" localSheetId="2" hidden="1">{#N/A,#N/A,FALSE,"B1";#N/A,#N/A,FALSE,"B2";#N/A,#N/A,FALSE,"B3";#N/A,#N/A,FALSE,"A4";#N/A,#N/A,FALSE,"A3";#N/A,#N/A,FALSE,"A2";#N/A,#N/A,FALSE,"A1";#N/A,#N/A,FALSE,"Indice"}</definedName>
    <definedName name="model" localSheetId="3" hidden="1">{#N/A,#N/A,FALSE,"B1";#N/A,#N/A,FALSE,"B2";#N/A,#N/A,FALSE,"B3";#N/A,#N/A,FALSE,"A4";#N/A,#N/A,FALSE,"A3";#N/A,#N/A,FALSE,"A2";#N/A,#N/A,FALSE,"A1";#N/A,#N/A,FALSE,"Indice"}</definedName>
    <definedName name="model" localSheetId="8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6" hidden="1">{#N/A,#N/A,FALSE,"B1";#N/A,#N/A,FALSE,"B2";#N/A,#N/A,FALSE,"B3";#N/A,#N/A,FALSE,"A4";#N/A,#N/A,FALSE,"A3";#N/A,#N/A,FALSE,"A2";#N/A,#N/A,FALSE,"A1";#N/A,#N/A,FALSE,"Indice"}</definedName>
    <definedName name="model_1" localSheetId="7" hidden="1">{#N/A,#N/A,FALSE,"B1";#N/A,#N/A,FALSE,"B2";#N/A,#N/A,FALSE,"B3";#N/A,#N/A,FALSE,"A4";#N/A,#N/A,FALSE,"A3";#N/A,#N/A,FALSE,"A2";#N/A,#N/A,FALSE,"A1";#N/A,#N/A,FALSE,"Indice"}</definedName>
    <definedName name="model_1" localSheetId="1" hidden="1">{#N/A,#N/A,FALSE,"B1";#N/A,#N/A,FALSE,"B2";#N/A,#N/A,FALSE,"B3";#N/A,#N/A,FALSE,"A4";#N/A,#N/A,FALSE,"A3";#N/A,#N/A,FALSE,"A2";#N/A,#N/A,FALSE,"A1";#N/A,#N/A,FALSE,"Indice"}</definedName>
    <definedName name="model_1" localSheetId="2" hidden="1">{#N/A,#N/A,FALSE,"B1";#N/A,#N/A,FALSE,"B2";#N/A,#N/A,FALSE,"B3";#N/A,#N/A,FALSE,"A4";#N/A,#N/A,FALSE,"A3";#N/A,#N/A,FALSE,"A2";#N/A,#N/A,FALSE,"A1";#N/A,#N/A,FALSE,"Indice"}</definedName>
    <definedName name="model_1" localSheetId="8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6" hidden="1">{#N/A,#N/A,FALSE,"B1";#N/A,#N/A,FALSE,"B2";#N/A,#N/A,FALSE,"B3";#N/A,#N/A,FALSE,"A4";#N/A,#N/A,FALSE,"A3";#N/A,#N/A,FALSE,"A2";#N/A,#N/A,FALSE,"A1";#N/A,#N/A,FALSE,"Indice"}</definedName>
    <definedName name="model_2" localSheetId="7" hidden="1">{#N/A,#N/A,FALSE,"B1";#N/A,#N/A,FALSE,"B2";#N/A,#N/A,FALSE,"B3";#N/A,#N/A,FALSE,"A4";#N/A,#N/A,FALSE,"A3";#N/A,#N/A,FALSE,"A2";#N/A,#N/A,FALSE,"A1";#N/A,#N/A,FALSE,"Indice"}</definedName>
    <definedName name="model_2" localSheetId="1" hidden="1">{#N/A,#N/A,FALSE,"B1";#N/A,#N/A,FALSE,"B2";#N/A,#N/A,FALSE,"B3";#N/A,#N/A,FALSE,"A4";#N/A,#N/A,FALSE,"A3";#N/A,#N/A,FALSE,"A2";#N/A,#N/A,FALSE,"A1";#N/A,#N/A,FALSE,"Indice"}</definedName>
    <definedName name="model_2" localSheetId="2" hidden="1">{#N/A,#N/A,FALSE,"B1";#N/A,#N/A,FALSE,"B2";#N/A,#N/A,FALSE,"B3";#N/A,#N/A,FALSE,"A4";#N/A,#N/A,FALSE,"A3";#N/A,#N/A,FALSE,"A2";#N/A,#N/A,FALSE,"A1";#N/A,#N/A,FALSE,"Indice"}</definedName>
    <definedName name="model_2" localSheetId="8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6" hidden="1">{#N/A,#N/A,FALSE,"B1";#N/A,#N/A,FALSE,"B2";#N/A,#N/A,FALSE,"B3";#N/A,#N/A,FALSE,"A4";#N/A,#N/A,FALSE,"A3";#N/A,#N/A,FALSE,"A2";#N/A,#N/A,FALSE,"A1";#N/A,#N/A,FALSE,"Indice"}</definedName>
    <definedName name="model_3" localSheetId="7" hidden="1">{#N/A,#N/A,FALSE,"B1";#N/A,#N/A,FALSE,"B2";#N/A,#N/A,FALSE,"B3";#N/A,#N/A,FALSE,"A4";#N/A,#N/A,FALSE,"A3";#N/A,#N/A,FALSE,"A2";#N/A,#N/A,FALSE,"A1";#N/A,#N/A,FALSE,"Indice"}</definedName>
    <definedName name="model_3" localSheetId="1" hidden="1">{#N/A,#N/A,FALSE,"B1";#N/A,#N/A,FALSE,"B2";#N/A,#N/A,FALSE,"B3";#N/A,#N/A,FALSE,"A4";#N/A,#N/A,FALSE,"A3";#N/A,#N/A,FALSE,"A2";#N/A,#N/A,FALSE,"A1";#N/A,#N/A,FALSE,"Indice"}</definedName>
    <definedName name="model_3" localSheetId="2" hidden="1">{#N/A,#N/A,FALSE,"B1";#N/A,#N/A,FALSE,"B2";#N/A,#N/A,FALSE,"B3";#N/A,#N/A,FALSE,"A4";#N/A,#N/A,FALSE,"A3";#N/A,#N/A,FALSE,"A2";#N/A,#N/A,FALSE,"A1";#N/A,#N/A,FALSE,"Indice"}</definedName>
    <definedName name="model_3" localSheetId="8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6" hidden="1">{#N/A,#N/A,FALSE,"B1";#N/A,#N/A,FALSE,"B2";#N/A,#N/A,FALSE,"B3";#N/A,#N/A,FALSE,"A4";#N/A,#N/A,FALSE,"A3";#N/A,#N/A,FALSE,"A2";#N/A,#N/A,FALSE,"A1";#N/A,#N/A,FALSE,"Indice"}</definedName>
    <definedName name="model_4" localSheetId="7" hidden="1">{#N/A,#N/A,FALSE,"B1";#N/A,#N/A,FALSE,"B2";#N/A,#N/A,FALSE,"B3";#N/A,#N/A,FALSE,"A4";#N/A,#N/A,FALSE,"A3";#N/A,#N/A,FALSE,"A2";#N/A,#N/A,FALSE,"A1";#N/A,#N/A,FALSE,"Indice"}</definedName>
    <definedName name="model_4" localSheetId="1" hidden="1">{#N/A,#N/A,FALSE,"B1";#N/A,#N/A,FALSE,"B2";#N/A,#N/A,FALSE,"B3";#N/A,#N/A,FALSE,"A4";#N/A,#N/A,FALSE,"A3";#N/A,#N/A,FALSE,"A2";#N/A,#N/A,FALSE,"A1";#N/A,#N/A,FALSE,"Indice"}</definedName>
    <definedName name="model_4" localSheetId="2" hidden="1">{#N/A,#N/A,FALSE,"B1";#N/A,#N/A,FALSE,"B2";#N/A,#N/A,FALSE,"B3";#N/A,#N/A,FALSE,"A4";#N/A,#N/A,FALSE,"A3";#N/A,#N/A,FALSE,"A2";#N/A,#N/A,FALSE,"A1";#N/A,#N/A,FALSE,"Indice"}</definedName>
    <definedName name="model_4" localSheetId="8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6" hidden="1">{#N/A,#N/A,FALSE,"B1";#N/A,#N/A,FALSE,"B2";#N/A,#N/A,FALSE,"B3";#N/A,#N/A,FALSE,"A4";#N/A,#N/A,FALSE,"A3";#N/A,#N/A,FALSE,"A2";#N/A,#N/A,FALSE,"A1";#N/A,#N/A,FALSE,"Indice"}</definedName>
    <definedName name="model_5" localSheetId="7" hidden="1">{#N/A,#N/A,FALSE,"B1";#N/A,#N/A,FALSE,"B2";#N/A,#N/A,FALSE,"B3";#N/A,#N/A,FALSE,"A4";#N/A,#N/A,FALSE,"A3";#N/A,#N/A,FALSE,"A2";#N/A,#N/A,FALSE,"A1";#N/A,#N/A,FALSE,"Indice"}</definedName>
    <definedName name="model_5" localSheetId="1" hidden="1">{#N/A,#N/A,FALSE,"B1";#N/A,#N/A,FALSE,"B2";#N/A,#N/A,FALSE,"B3";#N/A,#N/A,FALSE,"A4";#N/A,#N/A,FALSE,"A3";#N/A,#N/A,FALSE,"A2";#N/A,#N/A,FALSE,"A1";#N/A,#N/A,FALSE,"Indice"}</definedName>
    <definedName name="model_5" localSheetId="2" hidden="1">{#N/A,#N/A,FALSE,"B1";#N/A,#N/A,FALSE,"B2";#N/A,#N/A,FALSE,"B3";#N/A,#N/A,FALSE,"A4";#N/A,#N/A,FALSE,"A3";#N/A,#N/A,FALSE,"A2";#N/A,#N/A,FALSE,"A1";#N/A,#N/A,FALSE,"Indice"}</definedName>
    <definedName name="model_5" localSheetId="8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4" hidden="1">{#N/A,#N/A,FALSE,"Indice"}</definedName>
    <definedName name="modell" localSheetId="6" hidden="1">{#N/A,#N/A,FALSE,"Indice"}</definedName>
    <definedName name="modell" localSheetId="7" hidden="1">{#N/A,#N/A,FALSE,"Indice"}</definedName>
    <definedName name="modell" localSheetId="1" hidden="1">{#N/A,#N/A,FALSE,"Indice"}</definedName>
    <definedName name="modell" localSheetId="2" hidden="1">{#N/A,#N/A,FALSE,"Indice"}</definedName>
    <definedName name="modell" localSheetId="3" hidden="1">{#N/A,#N/A,FALSE,"Indice"}</definedName>
    <definedName name="modell" localSheetId="8" hidden="1">{#N/A,#N/A,FALSE,"Indice"}</definedName>
    <definedName name="modell" hidden="1">{#N/A,#N/A,FALSE,"Indice"}</definedName>
    <definedName name="modell_1" localSheetId="6" hidden="1">{#N/A,#N/A,FALSE,"Indice"}</definedName>
    <definedName name="modell_1" localSheetId="7" hidden="1">{#N/A,#N/A,FALSE,"Indice"}</definedName>
    <definedName name="modell_1" localSheetId="1" hidden="1">{#N/A,#N/A,FALSE,"Indice"}</definedName>
    <definedName name="modell_1" localSheetId="2" hidden="1">{#N/A,#N/A,FALSE,"Indice"}</definedName>
    <definedName name="modell_1" localSheetId="8" hidden="1">{#N/A,#N/A,FALSE,"Indice"}</definedName>
    <definedName name="modell_1" hidden="1">{#N/A,#N/A,FALSE,"Indice"}</definedName>
    <definedName name="modell_2" localSheetId="6" hidden="1">{#N/A,#N/A,FALSE,"Indice"}</definedName>
    <definedName name="modell_2" localSheetId="7" hidden="1">{#N/A,#N/A,FALSE,"Indice"}</definedName>
    <definedName name="modell_2" localSheetId="1" hidden="1">{#N/A,#N/A,FALSE,"Indice"}</definedName>
    <definedName name="modell_2" localSheetId="2" hidden="1">{#N/A,#N/A,FALSE,"Indice"}</definedName>
    <definedName name="modell_2" localSheetId="8" hidden="1">{#N/A,#N/A,FALSE,"Indice"}</definedName>
    <definedName name="modell_2" hidden="1">{#N/A,#N/A,FALSE,"Indice"}</definedName>
    <definedName name="modell_3" localSheetId="6" hidden="1">{#N/A,#N/A,FALSE,"Indice"}</definedName>
    <definedName name="modell_3" localSheetId="7" hidden="1">{#N/A,#N/A,FALSE,"Indice"}</definedName>
    <definedName name="modell_3" localSheetId="1" hidden="1">{#N/A,#N/A,FALSE,"Indice"}</definedName>
    <definedName name="modell_3" localSheetId="2" hidden="1">{#N/A,#N/A,FALSE,"Indice"}</definedName>
    <definedName name="modell_3" localSheetId="8" hidden="1">{#N/A,#N/A,FALSE,"Indice"}</definedName>
    <definedName name="modell_3" hidden="1">{#N/A,#N/A,FALSE,"Indice"}</definedName>
    <definedName name="modell_4" localSheetId="6" hidden="1">{#N/A,#N/A,FALSE,"Indice"}</definedName>
    <definedName name="modell_4" localSheetId="7" hidden="1">{#N/A,#N/A,FALSE,"Indice"}</definedName>
    <definedName name="modell_4" localSheetId="1" hidden="1">{#N/A,#N/A,FALSE,"Indice"}</definedName>
    <definedName name="modell_4" localSheetId="2" hidden="1">{#N/A,#N/A,FALSE,"Indice"}</definedName>
    <definedName name="modell_4" localSheetId="8" hidden="1">{#N/A,#N/A,FALSE,"Indice"}</definedName>
    <definedName name="modell_4" hidden="1">{#N/A,#N/A,FALSE,"Indice"}</definedName>
    <definedName name="modell_5" localSheetId="6" hidden="1">{#N/A,#N/A,FALSE,"Indice"}</definedName>
    <definedName name="modell_5" localSheetId="7" hidden="1">{#N/A,#N/A,FALSE,"Indice"}</definedName>
    <definedName name="modell_5" localSheetId="1" hidden="1">{#N/A,#N/A,FALSE,"Indice"}</definedName>
    <definedName name="modell_5" localSheetId="2" hidden="1">{#N/A,#N/A,FALSE,"Indice"}</definedName>
    <definedName name="modell_5" localSheetId="8" hidden="1">{#N/A,#N/A,FALSE,"Indice"}</definedName>
    <definedName name="modell_5" hidden="1">{#N/A,#N/A,FALSE,"Indice"}</definedName>
    <definedName name="modello" localSheetId="4" hidden="1">{#N/A,#N/A,FALSE,"Indice"}</definedName>
    <definedName name="modello" localSheetId="6" hidden="1">{#N/A,#N/A,FALSE,"Indice"}</definedName>
    <definedName name="modello" localSheetId="7" hidden="1">{#N/A,#N/A,FALSE,"Indice"}</definedName>
    <definedName name="modello" localSheetId="1" hidden="1">{#N/A,#N/A,FALSE,"Indice"}</definedName>
    <definedName name="modello" localSheetId="2" hidden="1">{#N/A,#N/A,FALSE,"Indice"}</definedName>
    <definedName name="modello" localSheetId="3" hidden="1">{#N/A,#N/A,FALSE,"Indice"}</definedName>
    <definedName name="modello" localSheetId="8" hidden="1">{#N/A,#N/A,FALSE,"Indice"}</definedName>
    <definedName name="modello" hidden="1">{#N/A,#N/A,FALSE,"Indice"}</definedName>
    <definedName name="modello_1" localSheetId="6" hidden="1">{#N/A,#N/A,FALSE,"Indice"}</definedName>
    <definedName name="modello_1" localSheetId="7" hidden="1">{#N/A,#N/A,FALSE,"Indice"}</definedName>
    <definedName name="modello_1" localSheetId="1" hidden="1">{#N/A,#N/A,FALSE,"Indice"}</definedName>
    <definedName name="modello_1" localSheetId="2" hidden="1">{#N/A,#N/A,FALSE,"Indice"}</definedName>
    <definedName name="modello_1" localSheetId="8" hidden="1">{#N/A,#N/A,FALSE,"Indice"}</definedName>
    <definedName name="modello_1" hidden="1">{#N/A,#N/A,FALSE,"Indice"}</definedName>
    <definedName name="modello_2" localSheetId="6" hidden="1">{#N/A,#N/A,FALSE,"Indice"}</definedName>
    <definedName name="modello_2" localSheetId="7" hidden="1">{#N/A,#N/A,FALSE,"Indice"}</definedName>
    <definedName name="modello_2" localSheetId="1" hidden="1">{#N/A,#N/A,FALSE,"Indice"}</definedName>
    <definedName name="modello_2" localSheetId="2" hidden="1">{#N/A,#N/A,FALSE,"Indice"}</definedName>
    <definedName name="modello_2" localSheetId="8" hidden="1">{#N/A,#N/A,FALSE,"Indice"}</definedName>
    <definedName name="modello_2" hidden="1">{#N/A,#N/A,FALSE,"Indice"}</definedName>
    <definedName name="modello_3" localSheetId="6" hidden="1">{#N/A,#N/A,FALSE,"Indice"}</definedName>
    <definedName name="modello_3" localSheetId="7" hidden="1">{#N/A,#N/A,FALSE,"Indice"}</definedName>
    <definedName name="modello_3" localSheetId="1" hidden="1">{#N/A,#N/A,FALSE,"Indice"}</definedName>
    <definedName name="modello_3" localSheetId="2" hidden="1">{#N/A,#N/A,FALSE,"Indice"}</definedName>
    <definedName name="modello_3" localSheetId="8" hidden="1">{#N/A,#N/A,FALSE,"Indice"}</definedName>
    <definedName name="modello_3" hidden="1">{#N/A,#N/A,FALSE,"Indice"}</definedName>
    <definedName name="modello_4" localSheetId="6" hidden="1">{#N/A,#N/A,FALSE,"Indice"}</definedName>
    <definedName name="modello_4" localSheetId="7" hidden="1">{#N/A,#N/A,FALSE,"Indice"}</definedName>
    <definedName name="modello_4" localSheetId="1" hidden="1">{#N/A,#N/A,FALSE,"Indice"}</definedName>
    <definedName name="modello_4" localSheetId="2" hidden="1">{#N/A,#N/A,FALSE,"Indice"}</definedName>
    <definedName name="modello_4" localSheetId="8" hidden="1">{#N/A,#N/A,FALSE,"Indice"}</definedName>
    <definedName name="modello_4" hidden="1">{#N/A,#N/A,FALSE,"Indice"}</definedName>
    <definedName name="modello_5" localSheetId="6" hidden="1">{#N/A,#N/A,FALSE,"Indice"}</definedName>
    <definedName name="modello_5" localSheetId="7" hidden="1">{#N/A,#N/A,FALSE,"Indice"}</definedName>
    <definedName name="modello_5" localSheetId="1" hidden="1">{#N/A,#N/A,FALSE,"Indice"}</definedName>
    <definedName name="modello_5" localSheetId="2" hidden="1">{#N/A,#N/A,FALSE,"Indice"}</definedName>
    <definedName name="modello_5" localSheetId="8" hidden="1">{#N/A,#N/A,FALSE,"Indice"}</definedName>
    <definedName name="modello_5" hidden="1">{#N/A,#N/A,FALSE,"Indice"}</definedName>
    <definedName name="moi" localSheetId="4" hidden="1">{#N/A,#N/A,FALSE,"A4";#N/A,#N/A,FALSE,"A3";#N/A,#N/A,FALSE,"A2";#N/A,#N/A,FALSE,"A1"}</definedName>
    <definedName name="moi" localSheetId="6" hidden="1">{#N/A,#N/A,FALSE,"A4";#N/A,#N/A,FALSE,"A3";#N/A,#N/A,FALSE,"A2";#N/A,#N/A,FALSE,"A1"}</definedName>
    <definedName name="moi" localSheetId="7" hidden="1">{#N/A,#N/A,FALSE,"A4";#N/A,#N/A,FALSE,"A3";#N/A,#N/A,FALSE,"A2";#N/A,#N/A,FALSE,"A1"}</definedName>
    <definedName name="moi" localSheetId="1" hidden="1">{#N/A,#N/A,FALSE,"A4";#N/A,#N/A,FALSE,"A3";#N/A,#N/A,FALSE,"A2";#N/A,#N/A,FALSE,"A1"}</definedName>
    <definedName name="moi" localSheetId="2" hidden="1">{#N/A,#N/A,FALSE,"A4";#N/A,#N/A,FALSE,"A3";#N/A,#N/A,FALSE,"A2";#N/A,#N/A,FALSE,"A1"}</definedName>
    <definedName name="moi" localSheetId="3" hidden="1">{#N/A,#N/A,FALSE,"A4";#N/A,#N/A,FALSE,"A3";#N/A,#N/A,FALSE,"A2";#N/A,#N/A,FALSE,"A1"}</definedName>
    <definedName name="moi" localSheetId="8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6" hidden="1">{#N/A,#N/A,FALSE,"A4";#N/A,#N/A,FALSE,"A3";#N/A,#N/A,FALSE,"A2";#N/A,#N/A,FALSE,"A1"}</definedName>
    <definedName name="moi_1" localSheetId="7" hidden="1">{#N/A,#N/A,FALSE,"A4";#N/A,#N/A,FALSE,"A3";#N/A,#N/A,FALSE,"A2";#N/A,#N/A,FALSE,"A1"}</definedName>
    <definedName name="moi_1" localSheetId="1" hidden="1">{#N/A,#N/A,FALSE,"A4";#N/A,#N/A,FALSE,"A3";#N/A,#N/A,FALSE,"A2";#N/A,#N/A,FALSE,"A1"}</definedName>
    <definedName name="moi_1" localSheetId="2" hidden="1">{#N/A,#N/A,FALSE,"A4";#N/A,#N/A,FALSE,"A3";#N/A,#N/A,FALSE,"A2";#N/A,#N/A,FALSE,"A1"}</definedName>
    <definedName name="moi_1" localSheetId="8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6" hidden="1">{#N/A,#N/A,FALSE,"A4";#N/A,#N/A,FALSE,"A3";#N/A,#N/A,FALSE,"A2";#N/A,#N/A,FALSE,"A1"}</definedName>
    <definedName name="moi_2" localSheetId="7" hidden="1">{#N/A,#N/A,FALSE,"A4";#N/A,#N/A,FALSE,"A3";#N/A,#N/A,FALSE,"A2";#N/A,#N/A,FALSE,"A1"}</definedName>
    <definedName name="moi_2" localSheetId="1" hidden="1">{#N/A,#N/A,FALSE,"A4";#N/A,#N/A,FALSE,"A3";#N/A,#N/A,FALSE,"A2";#N/A,#N/A,FALSE,"A1"}</definedName>
    <definedName name="moi_2" localSheetId="2" hidden="1">{#N/A,#N/A,FALSE,"A4";#N/A,#N/A,FALSE,"A3";#N/A,#N/A,FALSE,"A2";#N/A,#N/A,FALSE,"A1"}</definedName>
    <definedName name="moi_2" localSheetId="8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6" hidden="1">{#N/A,#N/A,FALSE,"A4";#N/A,#N/A,FALSE,"A3";#N/A,#N/A,FALSE,"A2";#N/A,#N/A,FALSE,"A1"}</definedName>
    <definedName name="moi_3" localSheetId="7" hidden="1">{#N/A,#N/A,FALSE,"A4";#N/A,#N/A,FALSE,"A3";#N/A,#N/A,FALSE,"A2";#N/A,#N/A,FALSE,"A1"}</definedName>
    <definedName name="moi_3" localSheetId="1" hidden="1">{#N/A,#N/A,FALSE,"A4";#N/A,#N/A,FALSE,"A3";#N/A,#N/A,FALSE,"A2";#N/A,#N/A,FALSE,"A1"}</definedName>
    <definedName name="moi_3" localSheetId="2" hidden="1">{#N/A,#N/A,FALSE,"A4";#N/A,#N/A,FALSE,"A3";#N/A,#N/A,FALSE,"A2";#N/A,#N/A,FALSE,"A1"}</definedName>
    <definedName name="moi_3" localSheetId="8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6" hidden="1">{#N/A,#N/A,FALSE,"A4";#N/A,#N/A,FALSE,"A3";#N/A,#N/A,FALSE,"A2";#N/A,#N/A,FALSE,"A1"}</definedName>
    <definedName name="moi_4" localSheetId="7" hidden="1">{#N/A,#N/A,FALSE,"A4";#N/A,#N/A,FALSE,"A3";#N/A,#N/A,FALSE,"A2";#N/A,#N/A,FALSE,"A1"}</definedName>
    <definedName name="moi_4" localSheetId="1" hidden="1">{#N/A,#N/A,FALSE,"A4";#N/A,#N/A,FALSE,"A3";#N/A,#N/A,FALSE,"A2";#N/A,#N/A,FALSE,"A1"}</definedName>
    <definedName name="moi_4" localSheetId="2" hidden="1">{#N/A,#N/A,FALSE,"A4";#N/A,#N/A,FALSE,"A3";#N/A,#N/A,FALSE,"A2";#N/A,#N/A,FALSE,"A1"}</definedName>
    <definedName name="moi_4" localSheetId="8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6" hidden="1">{#N/A,#N/A,FALSE,"A4";#N/A,#N/A,FALSE,"A3";#N/A,#N/A,FALSE,"A2";#N/A,#N/A,FALSE,"A1"}</definedName>
    <definedName name="moi_5" localSheetId="7" hidden="1">{#N/A,#N/A,FALSE,"A4";#N/A,#N/A,FALSE,"A3";#N/A,#N/A,FALSE,"A2";#N/A,#N/A,FALSE,"A1"}</definedName>
    <definedName name="moi_5" localSheetId="1" hidden="1">{#N/A,#N/A,FALSE,"A4";#N/A,#N/A,FALSE,"A3";#N/A,#N/A,FALSE,"A2";#N/A,#N/A,FALSE,"A1"}</definedName>
    <definedName name="moi_5" localSheetId="2" hidden="1">{#N/A,#N/A,FALSE,"A4";#N/A,#N/A,FALSE,"A3";#N/A,#N/A,FALSE,"A2";#N/A,#N/A,FALSE,"A1"}</definedName>
    <definedName name="moi_5" localSheetId="8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4" hidden="1">{#N/A,#N/A,FALSE,"B3";#N/A,#N/A,FALSE,"B2";#N/A,#N/A,FALSE,"B1"}</definedName>
    <definedName name="muy" localSheetId="6" hidden="1">{#N/A,#N/A,FALSE,"B3";#N/A,#N/A,FALSE,"B2";#N/A,#N/A,FALSE,"B1"}</definedName>
    <definedName name="muy" localSheetId="7" hidden="1">{#N/A,#N/A,FALSE,"B3";#N/A,#N/A,FALSE,"B2";#N/A,#N/A,FALSE,"B1"}</definedName>
    <definedName name="muy" localSheetId="1" hidden="1">{#N/A,#N/A,FALSE,"B3";#N/A,#N/A,FALSE,"B2";#N/A,#N/A,FALSE,"B1"}</definedName>
    <definedName name="muy" localSheetId="2" hidden="1">{#N/A,#N/A,FALSE,"B3";#N/A,#N/A,FALSE,"B2";#N/A,#N/A,FALSE,"B1"}</definedName>
    <definedName name="muy" localSheetId="3" hidden="1">{#N/A,#N/A,FALSE,"B3";#N/A,#N/A,FALSE,"B2";#N/A,#N/A,FALSE,"B1"}</definedName>
    <definedName name="muy" localSheetId="8" hidden="1">{#N/A,#N/A,FALSE,"B3";#N/A,#N/A,FALSE,"B2";#N/A,#N/A,FALSE,"B1"}</definedName>
    <definedName name="muy" hidden="1">{#N/A,#N/A,FALSE,"B3";#N/A,#N/A,FALSE,"B2";#N/A,#N/A,FALSE,"B1"}</definedName>
    <definedName name="muy_1" localSheetId="6" hidden="1">{#N/A,#N/A,FALSE,"B3";#N/A,#N/A,FALSE,"B2";#N/A,#N/A,FALSE,"B1"}</definedName>
    <definedName name="muy_1" localSheetId="7" hidden="1">{#N/A,#N/A,FALSE,"B3";#N/A,#N/A,FALSE,"B2";#N/A,#N/A,FALSE,"B1"}</definedName>
    <definedName name="muy_1" localSheetId="1" hidden="1">{#N/A,#N/A,FALSE,"B3";#N/A,#N/A,FALSE,"B2";#N/A,#N/A,FALSE,"B1"}</definedName>
    <definedName name="muy_1" localSheetId="2" hidden="1">{#N/A,#N/A,FALSE,"B3";#N/A,#N/A,FALSE,"B2";#N/A,#N/A,FALSE,"B1"}</definedName>
    <definedName name="muy_1" localSheetId="8" hidden="1">{#N/A,#N/A,FALSE,"B3";#N/A,#N/A,FALSE,"B2";#N/A,#N/A,FALSE,"B1"}</definedName>
    <definedName name="muy_1" hidden="1">{#N/A,#N/A,FALSE,"B3";#N/A,#N/A,FALSE,"B2";#N/A,#N/A,FALSE,"B1"}</definedName>
    <definedName name="muy_2" localSheetId="6" hidden="1">{#N/A,#N/A,FALSE,"B3";#N/A,#N/A,FALSE,"B2";#N/A,#N/A,FALSE,"B1"}</definedName>
    <definedName name="muy_2" localSheetId="7" hidden="1">{#N/A,#N/A,FALSE,"B3";#N/A,#N/A,FALSE,"B2";#N/A,#N/A,FALSE,"B1"}</definedName>
    <definedName name="muy_2" localSheetId="1" hidden="1">{#N/A,#N/A,FALSE,"B3";#N/A,#N/A,FALSE,"B2";#N/A,#N/A,FALSE,"B1"}</definedName>
    <definedName name="muy_2" localSheetId="2" hidden="1">{#N/A,#N/A,FALSE,"B3";#N/A,#N/A,FALSE,"B2";#N/A,#N/A,FALSE,"B1"}</definedName>
    <definedName name="muy_2" localSheetId="8" hidden="1">{#N/A,#N/A,FALSE,"B3";#N/A,#N/A,FALSE,"B2";#N/A,#N/A,FALSE,"B1"}</definedName>
    <definedName name="muy_2" hidden="1">{#N/A,#N/A,FALSE,"B3";#N/A,#N/A,FALSE,"B2";#N/A,#N/A,FALSE,"B1"}</definedName>
    <definedName name="muy_3" localSheetId="6" hidden="1">{#N/A,#N/A,FALSE,"B3";#N/A,#N/A,FALSE,"B2";#N/A,#N/A,FALSE,"B1"}</definedName>
    <definedName name="muy_3" localSheetId="7" hidden="1">{#N/A,#N/A,FALSE,"B3";#N/A,#N/A,FALSE,"B2";#N/A,#N/A,FALSE,"B1"}</definedName>
    <definedName name="muy_3" localSheetId="1" hidden="1">{#N/A,#N/A,FALSE,"B3";#N/A,#N/A,FALSE,"B2";#N/A,#N/A,FALSE,"B1"}</definedName>
    <definedName name="muy_3" localSheetId="2" hidden="1">{#N/A,#N/A,FALSE,"B3";#N/A,#N/A,FALSE,"B2";#N/A,#N/A,FALSE,"B1"}</definedName>
    <definedName name="muy_3" localSheetId="8" hidden="1">{#N/A,#N/A,FALSE,"B3";#N/A,#N/A,FALSE,"B2";#N/A,#N/A,FALSE,"B1"}</definedName>
    <definedName name="muy_3" hidden="1">{#N/A,#N/A,FALSE,"B3";#N/A,#N/A,FALSE,"B2";#N/A,#N/A,FALSE,"B1"}</definedName>
    <definedName name="muy_4" localSheetId="6" hidden="1">{#N/A,#N/A,FALSE,"B3";#N/A,#N/A,FALSE,"B2";#N/A,#N/A,FALSE,"B1"}</definedName>
    <definedName name="muy_4" localSheetId="7" hidden="1">{#N/A,#N/A,FALSE,"B3";#N/A,#N/A,FALSE,"B2";#N/A,#N/A,FALSE,"B1"}</definedName>
    <definedName name="muy_4" localSheetId="1" hidden="1">{#N/A,#N/A,FALSE,"B3";#N/A,#N/A,FALSE,"B2";#N/A,#N/A,FALSE,"B1"}</definedName>
    <definedName name="muy_4" localSheetId="2" hidden="1">{#N/A,#N/A,FALSE,"B3";#N/A,#N/A,FALSE,"B2";#N/A,#N/A,FALSE,"B1"}</definedName>
    <definedName name="muy_4" localSheetId="8" hidden="1">{#N/A,#N/A,FALSE,"B3";#N/A,#N/A,FALSE,"B2";#N/A,#N/A,FALSE,"B1"}</definedName>
    <definedName name="muy_4" hidden="1">{#N/A,#N/A,FALSE,"B3";#N/A,#N/A,FALSE,"B2";#N/A,#N/A,FALSE,"B1"}</definedName>
    <definedName name="muy_5" localSheetId="6" hidden="1">{#N/A,#N/A,FALSE,"B3";#N/A,#N/A,FALSE,"B2";#N/A,#N/A,FALSE,"B1"}</definedName>
    <definedName name="muy_5" localSheetId="7" hidden="1">{#N/A,#N/A,FALSE,"B3";#N/A,#N/A,FALSE,"B2";#N/A,#N/A,FALSE,"B1"}</definedName>
    <definedName name="muy_5" localSheetId="1" hidden="1">{#N/A,#N/A,FALSE,"B3";#N/A,#N/A,FALSE,"B2";#N/A,#N/A,FALSE,"B1"}</definedName>
    <definedName name="muy_5" localSheetId="2" hidden="1">{#N/A,#N/A,FALSE,"B3";#N/A,#N/A,FALSE,"B2";#N/A,#N/A,FALSE,"B1"}</definedName>
    <definedName name="muy_5" localSheetId="8" hidden="1">{#N/A,#N/A,FALSE,"B3";#N/A,#N/A,FALSE,"B2";#N/A,#N/A,FALSE,"B1"}</definedName>
    <definedName name="muy_5" hidden="1">{#N/A,#N/A,FALSE,"B3";#N/A,#N/A,FALSE,"B2";#N/A,#N/A,FALSE,"B1"}</definedName>
    <definedName name="nnnnnn" localSheetId="6" hidden="1">{#N/A,#N/A,FALSE,"A4";#N/A,#N/A,FALSE,"A3";#N/A,#N/A,FALSE,"A2";#N/A,#N/A,FALSE,"A1"}</definedName>
    <definedName name="nnnnnn" localSheetId="7" hidden="1">{#N/A,#N/A,FALSE,"A4";#N/A,#N/A,FALSE,"A3";#N/A,#N/A,FALSE,"A2";#N/A,#N/A,FALSE,"A1"}</definedName>
    <definedName name="nnnnnn" localSheetId="1" hidden="1">{#N/A,#N/A,FALSE,"A4";#N/A,#N/A,FALSE,"A3";#N/A,#N/A,FALSE,"A2";#N/A,#N/A,FALSE,"A1"}</definedName>
    <definedName name="nnnnnn" localSheetId="2" hidden="1">{#N/A,#N/A,FALSE,"A4";#N/A,#N/A,FALSE,"A3";#N/A,#N/A,FALSE,"A2";#N/A,#N/A,FALSE,"A1"}</definedName>
    <definedName name="nnnnnn" localSheetId="8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6" hidden="1">{#N/A,#N/A,FALSE,"A4";#N/A,#N/A,FALSE,"A3";#N/A,#N/A,FALSE,"A2";#N/A,#N/A,FALSE,"A1"}</definedName>
    <definedName name="nnnnnn_1" localSheetId="7" hidden="1">{#N/A,#N/A,FALSE,"A4";#N/A,#N/A,FALSE,"A3";#N/A,#N/A,FALSE,"A2";#N/A,#N/A,FALSE,"A1"}</definedName>
    <definedName name="nnnnnn_1" localSheetId="1" hidden="1">{#N/A,#N/A,FALSE,"A4";#N/A,#N/A,FALSE,"A3";#N/A,#N/A,FALSE,"A2";#N/A,#N/A,FALSE,"A1"}</definedName>
    <definedName name="nnnnnn_1" localSheetId="2" hidden="1">{#N/A,#N/A,FALSE,"A4";#N/A,#N/A,FALSE,"A3";#N/A,#N/A,FALSE,"A2";#N/A,#N/A,FALSE,"A1"}</definedName>
    <definedName name="nnnnnn_1" localSheetId="8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6" hidden="1">{#N/A,#N/A,FALSE,"A4";#N/A,#N/A,FALSE,"A3";#N/A,#N/A,FALSE,"A2";#N/A,#N/A,FALSE,"A1"}</definedName>
    <definedName name="nnnnnn_2" localSheetId="7" hidden="1">{#N/A,#N/A,FALSE,"A4";#N/A,#N/A,FALSE,"A3";#N/A,#N/A,FALSE,"A2";#N/A,#N/A,FALSE,"A1"}</definedName>
    <definedName name="nnnnnn_2" localSheetId="1" hidden="1">{#N/A,#N/A,FALSE,"A4";#N/A,#N/A,FALSE,"A3";#N/A,#N/A,FALSE,"A2";#N/A,#N/A,FALSE,"A1"}</definedName>
    <definedName name="nnnnnn_2" localSheetId="2" hidden="1">{#N/A,#N/A,FALSE,"A4";#N/A,#N/A,FALSE,"A3";#N/A,#N/A,FALSE,"A2";#N/A,#N/A,FALSE,"A1"}</definedName>
    <definedName name="nnnnnn_2" localSheetId="8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6" hidden="1">{#N/A,#N/A,FALSE,"A4";#N/A,#N/A,FALSE,"A3";#N/A,#N/A,FALSE,"A2";#N/A,#N/A,FALSE,"A1"}</definedName>
    <definedName name="nnnnnn_3" localSheetId="7" hidden="1">{#N/A,#N/A,FALSE,"A4";#N/A,#N/A,FALSE,"A3";#N/A,#N/A,FALSE,"A2";#N/A,#N/A,FALSE,"A1"}</definedName>
    <definedName name="nnnnnn_3" localSheetId="1" hidden="1">{#N/A,#N/A,FALSE,"A4";#N/A,#N/A,FALSE,"A3";#N/A,#N/A,FALSE,"A2";#N/A,#N/A,FALSE,"A1"}</definedName>
    <definedName name="nnnnnn_3" localSheetId="2" hidden="1">{#N/A,#N/A,FALSE,"A4";#N/A,#N/A,FALSE,"A3";#N/A,#N/A,FALSE,"A2";#N/A,#N/A,FALSE,"A1"}</definedName>
    <definedName name="nnnnnn_3" localSheetId="8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6" hidden="1">{#N/A,#N/A,FALSE,"A4";#N/A,#N/A,FALSE,"A3";#N/A,#N/A,FALSE,"A2";#N/A,#N/A,FALSE,"A1"}</definedName>
    <definedName name="nnnnnn_4" localSheetId="7" hidden="1">{#N/A,#N/A,FALSE,"A4";#N/A,#N/A,FALSE,"A3";#N/A,#N/A,FALSE,"A2";#N/A,#N/A,FALSE,"A1"}</definedName>
    <definedName name="nnnnnn_4" localSheetId="1" hidden="1">{#N/A,#N/A,FALSE,"A4";#N/A,#N/A,FALSE,"A3";#N/A,#N/A,FALSE,"A2";#N/A,#N/A,FALSE,"A1"}</definedName>
    <definedName name="nnnnnn_4" localSheetId="2" hidden="1">{#N/A,#N/A,FALSE,"A4";#N/A,#N/A,FALSE,"A3";#N/A,#N/A,FALSE,"A2";#N/A,#N/A,FALSE,"A1"}</definedName>
    <definedName name="nnnnnn_4" localSheetId="8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6" hidden="1">{#N/A,#N/A,FALSE,"A4";#N/A,#N/A,FALSE,"A3";#N/A,#N/A,FALSE,"A2";#N/A,#N/A,FALSE,"A1"}</definedName>
    <definedName name="nnnnnn_5" localSheetId="7" hidden="1">{#N/A,#N/A,FALSE,"A4";#N/A,#N/A,FALSE,"A3";#N/A,#N/A,FALSE,"A2";#N/A,#N/A,FALSE,"A1"}</definedName>
    <definedName name="nnnnnn_5" localSheetId="1" hidden="1">{#N/A,#N/A,FALSE,"A4";#N/A,#N/A,FALSE,"A3";#N/A,#N/A,FALSE,"A2";#N/A,#N/A,FALSE,"A1"}</definedName>
    <definedName name="nnnnnn_5" localSheetId="2" hidden="1">{#N/A,#N/A,FALSE,"A4";#N/A,#N/A,FALSE,"A3";#N/A,#N/A,FALSE,"A2";#N/A,#N/A,FALSE,"A1"}</definedName>
    <definedName name="nnnnnn_5" localSheetId="8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dAcqBen00" localSheetId="1">#REF!</definedName>
    <definedName name="padAcqBen00">#REF!</definedName>
    <definedName name="padAcqBen01" localSheetId="1">#REF!</definedName>
    <definedName name="padAcqBen01">#REF!</definedName>
    <definedName name="padAcqBen02" localSheetId="1">#REF!</definedName>
    <definedName name="padAcqBen02">#REF!</definedName>
    <definedName name="padAcqBen03" localSheetId="1">#REF!</definedName>
    <definedName name="padAcqBen03">#REF!</definedName>
    <definedName name="padAcqBen04" localSheetId="1">#REF!</definedName>
    <definedName name="padAcqBen04">#REF!</definedName>
    <definedName name="padAcqBen05" localSheetId="1">'[32]parametri progr'!$I$20</definedName>
    <definedName name="padAcqBen05">'[33]parametri progr'!$I$20</definedName>
    <definedName name="padAcqBen06" localSheetId="1">'[32]parametri progr'!$J$20</definedName>
    <definedName name="padAcqBen06">'[33]parametri progr'!$J$20</definedName>
    <definedName name="padAcqBen07" localSheetId="1">'[32]parametri progr'!$K$20</definedName>
    <definedName name="padAcqBen07">'[33]parametri progr'!$K$20</definedName>
    <definedName name="padAltrEnti00" localSheetId="1">#REF!</definedName>
    <definedName name="padAltrEnti00">#REF!</definedName>
    <definedName name="padAltrEnti01" localSheetId="1">#REF!</definedName>
    <definedName name="padAltrEnti01">#REF!</definedName>
    <definedName name="padAltrEnti02" localSheetId="1">#REF!</definedName>
    <definedName name="padAltrEnti02">#REF!</definedName>
    <definedName name="padAltrEnti03" localSheetId="1">#REF!</definedName>
    <definedName name="padAltrEnti03">#REF!</definedName>
    <definedName name="padAltrEnti04" localSheetId="1">#REF!</definedName>
    <definedName name="padAltrEnti04">#REF!</definedName>
    <definedName name="padAltrEnti05" localSheetId="1">#REF!</definedName>
    <definedName name="padAltrEnti05">#REF!</definedName>
    <definedName name="padAltrEnti06" localSheetId="1">#REF!</definedName>
    <definedName name="padAltrEnti06">#REF!</definedName>
    <definedName name="padAltrEnti07" localSheetId="1">#REF!</definedName>
    <definedName name="padAltrEnti07">#REF!</definedName>
    <definedName name="padAltrServ00" localSheetId="1">#REF!</definedName>
    <definedName name="padAltrServ00">#REF!</definedName>
    <definedName name="padAltrServ01" localSheetId="1">#REF!</definedName>
    <definedName name="padAltrServ01">#REF!</definedName>
    <definedName name="padAltrServ02" localSheetId="1">#REF!</definedName>
    <definedName name="padAltrServ02">#REF!</definedName>
    <definedName name="padAltrServ03" localSheetId="1">#REF!</definedName>
    <definedName name="padAltrServ03">#REF!</definedName>
    <definedName name="padAltrServ04" localSheetId="1">#REF!</definedName>
    <definedName name="padAltrServ04">#REF!</definedName>
    <definedName name="padAltrServ05" localSheetId="1">#REF!</definedName>
    <definedName name="padAltrServ05">#REF!</definedName>
    <definedName name="padAltrServ06" localSheetId="1">#REF!</definedName>
    <definedName name="padAltrServ06">#REF!</definedName>
    <definedName name="padAltrServ07" localSheetId="1">#REF!</definedName>
    <definedName name="padAltrServ07">#REF!</definedName>
    <definedName name="padAmmGen00" localSheetId="1">#REF!</definedName>
    <definedName name="padAmmGen00">#REF!</definedName>
    <definedName name="padAmmGen01" localSheetId="1">#REF!</definedName>
    <definedName name="padAmmGen01">#REF!</definedName>
    <definedName name="padAmmGen02" localSheetId="1">#REF!</definedName>
    <definedName name="padAmmGen02">#REF!</definedName>
    <definedName name="padAmmGen03" localSheetId="1">#REF!</definedName>
    <definedName name="padAmmGen03">#REF!</definedName>
    <definedName name="padAmmGen04" localSheetId="1">#REF!</definedName>
    <definedName name="padAmmGen04">#REF!</definedName>
    <definedName name="padAmmGen05" localSheetId="1">#REF!</definedName>
    <definedName name="padAmmGen05">#REF!</definedName>
    <definedName name="padAmmGen06" localSheetId="1">#REF!</definedName>
    <definedName name="padAmmGen06">#REF!</definedName>
    <definedName name="padAmmGen07" localSheetId="1">#REF!</definedName>
    <definedName name="padAmmGen07">#REF!</definedName>
    <definedName name="padExtrFsn00" localSheetId="1">#REF!</definedName>
    <definedName name="padExtrFsn00">#REF!</definedName>
    <definedName name="padExtrFsn01" localSheetId="1">#REF!</definedName>
    <definedName name="padExtrFsn01">#REF!</definedName>
    <definedName name="padExtrFsn02" localSheetId="1">#REF!</definedName>
    <definedName name="padExtrFsn02">#REF!</definedName>
    <definedName name="padExtrFsn03" localSheetId="1">#REF!</definedName>
    <definedName name="padExtrFsn03">#REF!</definedName>
    <definedName name="padExtrFsn04" localSheetId="1">#REF!</definedName>
    <definedName name="padExtrFsn04">#REF!</definedName>
    <definedName name="padExtrFsn05" localSheetId="1">#REF!</definedName>
    <definedName name="padExtrFsn05">#REF!</definedName>
    <definedName name="padExtrFsn06" localSheetId="1">#REF!</definedName>
    <definedName name="padExtrFsn06">#REF!</definedName>
    <definedName name="padExtrFsn07" localSheetId="1">#REF!</definedName>
    <definedName name="padExtrFsn07">#REF!</definedName>
    <definedName name="padImpTax00" localSheetId="1">#REF!</definedName>
    <definedName name="padImpTax00">#REF!</definedName>
    <definedName name="padImpTax01" localSheetId="1">#REF!</definedName>
    <definedName name="padImpTax01">#REF!</definedName>
    <definedName name="padImpTax02" localSheetId="1">#REF!</definedName>
    <definedName name="padImpTax02">#REF!</definedName>
    <definedName name="padImpTax03" localSheetId="1">#REF!</definedName>
    <definedName name="padImpTax03">#REF!</definedName>
    <definedName name="padImpTax04" localSheetId="1">#REF!</definedName>
    <definedName name="padImpTax04">#REF!</definedName>
    <definedName name="padImpTax05" localSheetId="1">#REF!</definedName>
    <definedName name="padImpTax05">#REF!</definedName>
    <definedName name="padImpTax06" localSheetId="1">#REF!</definedName>
    <definedName name="padImpTax06">#REF!</definedName>
    <definedName name="padImpTax07" localSheetId="1">#REF!</definedName>
    <definedName name="padImpTax07">#REF!</definedName>
    <definedName name="padIrcss00" localSheetId="1">#REF!</definedName>
    <definedName name="padIrcss00">#REF!</definedName>
    <definedName name="padIrcss01" localSheetId="1">#REF!</definedName>
    <definedName name="padIrcss01">#REF!</definedName>
    <definedName name="padIrcss02" localSheetId="1">#REF!</definedName>
    <definedName name="padIrcss02">#REF!</definedName>
    <definedName name="padIrcss03" localSheetId="1">#REF!</definedName>
    <definedName name="padIrcss03">#REF!</definedName>
    <definedName name="padIrcss04" localSheetId="1">#REF!</definedName>
    <definedName name="padIrcss04">#REF!</definedName>
    <definedName name="padIrcss05" localSheetId="1">#REF!</definedName>
    <definedName name="padIrcss05">#REF!</definedName>
    <definedName name="padIrcss06" localSheetId="1">#REF!</definedName>
    <definedName name="padIrcss06">#REF!</definedName>
    <definedName name="padIrcss07" localSheetId="1">#REF!</definedName>
    <definedName name="padIrcss07">#REF!</definedName>
    <definedName name="padManutenz00" localSheetId="1">#REF!</definedName>
    <definedName name="padManutenz00">#REF!</definedName>
    <definedName name="padManutenz01" localSheetId="1">#REF!</definedName>
    <definedName name="padManutenz01">#REF!</definedName>
    <definedName name="padManutenz02" localSheetId="1">#REF!</definedName>
    <definedName name="padManutenz02">#REF!</definedName>
    <definedName name="padManutenz03" localSheetId="1">#REF!</definedName>
    <definedName name="padManutenz03">#REF!</definedName>
    <definedName name="padManutenz04" localSheetId="1">#REF!</definedName>
    <definedName name="padManutenz04">#REF!</definedName>
    <definedName name="padManutenz05" localSheetId="1">#REF!</definedName>
    <definedName name="padManutenz05">#REF!</definedName>
    <definedName name="padManutenz06" localSheetId="1">#REF!</definedName>
    <definedName name="padManutenz06">#REF!</definedName>
    <definedName name="padManutenz07" localSheetId="1">#REF!</definedName>
    <definedName name="padManutenz07">#REF!</definedName>
    <definedName name="padmedgen00" localSheetId="1">#REF!</definedName>
    <definedName name="padmedgen00">#REF!</definedName>
    <definedName name="padmedgen01" localSheetId="1">#REF!</definedName>
    <definedName name="padmedgen01">#REF!</definedName>
    <definedName name="padmedgen02" localSheetId="1">#REF!</definedName>
    <definedName name="padmedgen02">#REF!</definedName>
    <definedName name="padmedgen03" localSheetId="1">#REF!</definedName>
    <definedName name="padmedgen03">#REF!</definedName>
    <definedName name="padmedgen04" localSheetId="1">#REF!</definedName>
    <definedName name="padmedgen04">#REF!</definedName>
    <definedName name="padmedgen05" localSheetId="1">'[32]parametri progr'!$I$11</definedName>
    <definedName name="padmedgen05">'[33]parametri progr'!$I$11</definedName>
    <definedName name="padmedgen06" localSheetId="1">'[32]parametri progr'!$J$11</definedName>
    <definedName name="padmedgen06">'[33]parametri progr'!$J$11</definedName>
    <definedName name="padmedgen07" localSheetId="1">'[32]parametri progr'!$K$11</definedName>
    <definedName name="padmedgen07">'[33]parametri progr'!$K$11</definedName>
    <definedName name="padOnFin00" localSheetId="1">#REF!</definedName>
    <definedName name="padOnFin00">#REF!</definedName>
    <definedName name="padOnFin01" localSheetId="1">#REF!</definedName>
    <definedName name="padOnFin01">#REF!</definedName>
    <definedName name="padOnFin02" localSheetId="1">#REF!</definedName>
    <definedName name="padOnFin02">#REF!</definedName>
    <definedName name="padOnFin03" localSheetId="1">#REF!</definedName>
    <definedName name="padOnFin03">#REF!</definedName>
    <definedName name="padOnFin04" localSheetId="1">#REF!</definedName>
    <definedName name="padOnFin04">#REF!</definedName>
    <definedName name="padOnFin05" localSheetId="1">#REF!</definedName>
    <definedName name="padOnFin05">#REF!</definedName>
    <definedName name="padOnFin06" localSheetId="1">#REF!</definedName>
    <definedName name="padOnFin06">#REF!</definedName>
    <definedName name="padOnFin07" localSheetId="1">#REF!</definedName>
    <definedName name="padOnFin07">#REF!</definedName>
    <definedName name="padOspPriv00" localSheetId="1">#REF!</definedName>
    <definedName name="padOspPriv00">#REF!</definedName>
    <definedName name="padOspPriv01" localSheetId="1">#REF!</definedName>
    <definedName name="padOspPriv01">#REF!</definedName>
    <definedName name="padOspPriv02" localSheetId="1">#REF!</definedName>
    <definedName name="padOspPriv02">#REF!</definedName>
    <definedName name="padOspPriv03" localSheetId="1">#REF!</definedName>
    <definedName name="padOspPriv03">#REF!</definedName>
    <definedName name="padOspPriv04" localSheetId="1">#REF!</definedName>
    <definedName name="padOspPriv04">#REF!</definedName>
    <definedName name="padOspPriv05" localSheetId="1">#REF!</definedName>
    <definedName name="padOspPriv05">#REF!</definedName>
    <definedName name="padOspPriv06" localSheetId="1">#REF!</definedName>
    <definedName name="padOspPriv06">#REF!</definedName>
    <definedName name="padOspPriv07" localSheetId="1">#REF!</definedName>
    <definedName name="padOspPriv07">#REF!</definedName>
    <definedName name="padOspPubb00" localSheetId="1">#REF!</definedName>
    <definedName name="padOspPubb00">#REF!</definedName>
    <definedName name="padOspPubb01" localSheetId="1">#REF!</definedName>
    <definedName name="padOspPubb01">#REF!</definedName>
    <definedName name="padOspPubb02" localSheetId="1">#REF!</definedName>
    <definedName name="padOspPubb02">#REF!</definedName>
    <definedName name="padOspPubb03" localSheetId="1">#REF!</definedName>
    <definedName name="padOspPubb03">#REF!</definedName>
    <definedName name="padOspPubb04" localSheetId="1">#REF!</definedName>
    <definedName name="padOspPubb04">#REF!</definedName>
    <definedName name="padOspPubb05" localSheetId="1">#REF!</definedName>
    <definedName name="padOspPubb05">#REF!</definedName>
    <definedName name="padOspPubb06" localSheetId="1">#REF!</definedName>
    <definedName name="padOspPubb06">#REF!</definedName>
    <definedName name="padOspPubb07" localSheetId="1">#REF!</definedName>
    <definedName name="padOspPubb07">#REF!</definedName>
    <definedName name="padServApp00" localSheetId="1">#REF!</definedName>
    <definedName name="padServApp00">#REF!</definedName>
    <definedName name="padServApp01" localSheetId="1">#REF!</definedName>
    <definedName name="padServApp01">#REF!</definedName>
    <definedName name="padServApp02" localSheetId="1">#REF!</definedName>
    <definedName name="padServApp02">#REF!</definedName>
    <definedName name="padServApp03" localSheetId="1">#REF!</definedName>
    <definedName name="padServApp03">#REF!</definedName>
    <definedName name="padServApp04" localSheetId="1">#REF!</definedName>
    <definedName name="padServApp04">#REF!</definedName>
    <definedName name="padServApp05" localSheetId="1">#REF!</definedName>
    <definedName name="padServApp05">#REF!</definedName>
    <definedName name="padServApp06" localSheetId="1">#REF!</definedName>
    <definedName name="padServApp06">#REF!</definedName>
    <definedName name="padServApp07" localSheetId="1">#REF!</definedName>
    <definedName name="padServApp07">#REF!</definedName>
    <definedName name="padSpecPriv00" localSheetId="1">#REF!</definedName>
    <definedName name="padSpecPriv00">#REF!</definedName>
    <definedName name="padSpecPriv01" localSheetId="1">#REF!</definedName>
    <definedName name="padSpecPriv01">#REF!</definedName>
    <definedName name="padSpecPriv02" localSheetId="1">#REF!</definedName>
    <definedName name="padSpecPriv02">#REF!</definedName>
    <definedName name="padSpecPriv03" localSheetId="1">#REF!</definedName>
    <definedName name="padSpecPriv03">#REF!</definedName>
    <definedName name="padSpecPriv04" localSheetId="1">#REF!</definedName>
    <definedName name="padSpecPriv04">#REF!</definedName>
    <definedName name="padSpecPriv05" localSheetId="1">#REF!</definedName>
    <definedName name="padSpecPriv05">#REF!</definedName>
    <definedName name="padSpecPriv06" localSheetId="1">#REF!</definedName>
    <definedName name="padSpecPriv06">#REF!</definedName>
    <definedName name="padSpecPriv07" localSheetId="1">#REF!</definedName>
    <definedName name="padSpecPriv07">#REF!</definedName>
    <definedName name="padSpecPubb00" localSheetId="1">#REF!</definedName>
    <definedName name="padSpecPubb00">#REF!</definedName>
    <definedName name="padSpecPubb01" localSheetId="1">#REF!</definedName>
    <definedName name="padSpecPubb01">#REF!</definedName>
    <definedName name="padSpecPubb02" localSheetId="1">#REF!</definedName>
    <definedName name="padSpecPubb02">#REF!</definedName>
    <definedName name="padSpecPubb03" localSheetId="1">#REF!</definedName>
    <definedName name="padSpecPubb03">#REF!</definedName>
    <definedName name="padSpecPubb04" localSheetId="1">#REF!</definedName>
    <definedName name="padSpecPubb04">#REF!</definedName>
    <definedName name="padSpecPubb05" localSheetId="1">#REF!</definedName>
    <definedName name="padSpecPubb05">#REF!</definedName>
    <definedName name="padSpecPubb06" localSheetId="1">#REF!</definedName>
    <definedName name="padSpecPubb06">#REF!</definedName>
    <definedName name="padSpecPubb07" localSheetId="1">#REF!</definedName>
    <definedName name="padSpecPubb07">#REF!</definedName>
    <definedName name="partsardegna" localSheetId="1">'[34]Quadro macro'!$C$14</definedName>
    <definedName name="partsardegna">'[35]Quadro macro'!$C$14</definedName>
    <definedName name="partsicilia" localSheetId="1">'[34]Quadro macro'!$C$13</definedName>
    <definedName name="partsicilia">'[35]Quadro macro'!$C$13</definedName>
    <definedName name="PATRN">'[36]consolidato 2001'!#REF!</definedName>
    <definedName name="PDCESS" localSheetId="6">#REF!</definedName>
    <definedName name="PDCESS" localSheetId="1">#REF!</definedName>
    <definedName name="PDCESS" localSheetId="2">#REF!</definedName>
    <definedName name="PDCESS">#REF!</definedName>
    <definedName name="PDCESS2" localSheetId="6">#REF!</definedName>
    <definedName name="PDCESS2" localSheetId="1">#REF!</definedName>
    <definedName name="PDCESS2" localSheetId="2">#REF!</definedName>
    <definedName name="PDCESS2">#REF!</definedName>
    <definedName name="PDENPAM" localSheetId="6">#REF!</definedName>
    <definedName name="PDENPAM" localSheetId="1">#REF!</definedName>
    <definedName name="PDENPAM" localSheetId="2">#REF!</definedName>
    <definedName name="PDENPAM">#REF!</definedName>
    <definedName name="PDINPDAP" localSheetId="6">#REF!</definedName>
    <definedName name="PDINPDAP" localSheetId="1">#REF!</definedName>
    <definedName name="PDINPDAP" localSheetId="2">#REF!</definedName>
    <definedName name="PDINPDAP">#REF!</definedName>
    <definedName name="PDINPDAPVOLONT" localSheetId="6">#REF!</definedName>
    <definedName name="PDINPDAPVOLONT" localSheetId="1">#REF!</definedName>
    <definedName name="PDINPDAPVOLONT" localSheetId="2">#REF!</definedName>
    <definedName name="PDINPDAPVOLONT">#REF!</definedName>
    <definedName name="PDINPS" localSheetId="6">#REF!</definedName>
    <definedName name="PDINPS" localSheetId="1">#REF!</definedName>
    <definedName name="PDINPS" localSheetId="2">#REF!</definedName>
    <definedName name="PDINPS">#REF!</definedName>
    <definedName name="PDSINDAC" localSheetId="6">#REF!</definedName>
    <definedName name="PDSINDAC" localSheetId="1">#REF!</definedName>
    <definedName name="PDSINDAC" localSheetId="2">#REF!</definedName>
    <definedName name="PDSINDAC">#REF!</definedName>
    <definedName name="PDSTIP" localSheetId="6">#REF!</definedName>
    <definedName name="PDSTIP" localSheetId="1">#REF!</definedName>
    <definedName name="PDSTIP" localSheetId="2">#REF!</definedName>
    <definedName name="PDSTIP">#REF!</definedName>
    <definedName name="PER" localSheetId="6">#REF!</definedName>
    <definedName name="PER" localSheetId="1">#REF!</definedName>
    <definedName name="PER" localSheetId="2">#REF!</definedName>
    <definedName name="PER">#REF!</definedName>
    <definedName name="permute" localSheetId="6">#REF!</definedName>
    <definedName name="permute" localSheetId="1">#REF!</definedName>
    <definedName name="permute" localSheetId="2">#REF!</definedName>
    <definedName name="permute">#REF!</definedName>
    <definedName name="piln07" localSheetId="1">'[37]Quadro Macro'!$L$7</definedName>
    <definedName name="piln07">'[38]Quadro Macro'!$L$7</definedName>
    <definedName name="pilt05" localSheetId="1">'[37]Quadro Macro'!$L$9</definedName>
    <definedName name="pilt05">'[38]Quadro Macro'!$L$9</definedName>
    <definedName name="pilt06" localSheetId="1">'[37]Quadro Macro'!$L$10</definedName>
    <definedName name="pilt06">'[38]Quadro Macro'!$L$10</definedName>
    <definedName name="pilt07" localSheetId="1">'[37]Quadro Macro'!$L$11</definedName>
    <definedName name="pilt07">'[38]Quadro Macro'!$L$11</definedName>
    <definedName name="pilt08" localSheetId="1">'[39]Quadro Macro'!$L$12</definedName>
    <definedName name="pilt08">'[40]Quadro Macro'!$L$12</definedName>
    <definedName name="pinflprev00" localSheetId="1">#REF!</definedName>
    <definedName name="pinflprev00">#REF!</definedName>
    <definedName name="pinflprev01" localSheetId="1">#REF!</definedName>
    <definedName name="pinflprev01">#REF!</definedName>
    <definedName name="pinflprev02" localSheetId="1">#REF!</definedName>
    <definedName name="pinflprev02">#REF!</definedName>
    <definedName name="pinflprev03" localSheetId="1">#REF!</definedName>
    <definedName name="pinflprev03">#REF!</definedName>
    <definedName name="pinflprev04" localSheetId="1">#REF!</definedName>
    <definedName name="pinflprev04">#REF!</definedName>
    <definedName name="pinflprev05" localSheetId="1">#REF!</definedName>
    <definedName name="pinflprev05">#REF!</definedName>
    <definedName name="pinflprev06" localSheetId="1">#REF!</definedName>
    <definedName name="pinflprev06">#REF!</definedName>
    <definedName name="pinflprev07" localSheetId="1">#REF!</definedName>
    <definedName name="pinflprev07">#REF!</definedName>
    <definedName name="pinflprog00" localSheetId="1">#REF!</definedName>
    <definedName name="pinflprog00">#REF!</definedName>
    <definedName name="pinflprog01" localSheetId="1">#REF!</definedName>
    <definedName name="pinflprog01">#REF!</definedName>
    <definedName name="pinflprog02" localSheetId="1">#REF!</definedName>
    <definedName name="pinflprog02">#REF!</definedName>
    <definedName name="pinflprog03" localSheetId="1">#REF!</definedName>
    <definedName name="pinflprog03">#REF!</definedName>
    <definedName name="pinflprog04" localSheetId="1">#REF!</definedName>
    <definedName name="pinflprog04">#REF!</definedName>
    <definedName name="pinflprog05" localSheetId="1">#REF!</definedName>
    <definedName name="pinflprog05">#REF!</definedName>
    <definedName name="pinflprog06" localSheetId="1">#REF!</definedName>
    <definedName name="pinflprog06">#REF!</definedName>
    <definedName name="pinflprog07" localSheetId="1">#REF!</definedName>
    <definedName name="pinflprog07">#REF!</definedName>
    <definedName name="pino" localSheetId="6" hidden="1">{#N/A,#N/A,FALSE,"Indice"}</definedName>
    <definedName name="pino" localSheetId="7" hidden="1">{#N/A,#N/A,FALSE,"Indice"}</definedName>
    <definedName name="pino" localSheetId="1" hidden="1">{#N/A,#N/A,FALSE,"Indice"}</definedName>
    <definedName name="pino" localSheetId="2" hidden="1">{#N/A,#N/A,FALSE,"Indice"}</definedName>
    <definedName name="pino" localSheetId="8" hidden="1">{#N/A,#N/A,FALSE,"Indice"}</definedName>
    <definedName name="pino" hidden="1">{#N/A,#N/A,FALSE,"Indice"}</definedName>
    <definedName name="pino_1" localSheetId="6" hidden="1">{#N/A,#N/A,FALSE,"Indice"}</definedName>
    <definedName name="pino_1" localSheetId="7" hidden="1">{#N/A,#N/A,FALSE,"Indice"}</definedName>
    <definedName name="pino_1" localSheetId="1" hidden="1">{#N/A,#N/A,FALSE,"Indice"}</definedName>
    <definedName name="pino_1" localSheetId="2" hidden="1">{#N/A,#N/A,FALSE,"Indice"}</definedName>
    <definedName name="pino_1" localSheetId="8" hidden="1">{#N/A,#N/A,FALSE,"Indice"}</definedName>
    <definedName name="pino_1" hidden="1">{#N/A,#N/A,FALSE,"Indice"}</definedName>
    <definedName name="pino_2" localSheetId="6" hidden="1">{#N/A,#N/A,FALSE,"Indice"}</definedName>
    <definedName name="pino_2" localSheetId="7" hidden="1">{#N/A,#N/A,FALSE,"Indice"}</definedName>
    <definedName name="pino_2" localSheetId="1" hidden="1">{#N/A,#N/A,FALSE,"Indice"}</definedName>
    <definedName name="pino_2" localSheetId="2" hidden="1">{#N/A,#N/A,FALSE,"Indice"}</definedName>
    <definedName name="pino_2" localSheetId="8" hidden="1">{#N/A,#N/A,FALSE,"Indice"}</definedName>
    <definedName name="pino_2" hidden="1">{#N/A,#N/A,FALSE,"Indice"}</definedName>
    <definedName name="pino_3" localSheetId="6" hidden="1">{#N/A,#N/A,FALSE,"Indice"}</definedName>
    <definedName name="pino_3" localSheetId="7" hidden="1">{#N/A,#N/A,FALSE,"Indice"}</definedName>
    <definedName name="pino_3" localSheetId="1" hidden="1">{#N/A,#N/A,FALSE,"Indice"}</definedName>
    <definedName name="pino_3" localSheetId="2" hidden="1">{#N/A,#N/A,FALSE,"Indice"}</definedName>
    <definedName name="pino_3" localSheetId="8" hidden="1">{#N/A,#N/A,FALSE,"Indice"}</definedName>
    <definedName name="pino_3" hidden="1">{#N/A,#N/A,FALSE,"Indice"}</definedName>
    <definedName name="pino_4" localSheetId="6" hidden="1">{#N/A,#N/A,FALSE,"Indice"}</definedName>
    <definedName name="pino_4" localSheetId="7" hidden="1">{#N/A,#N/A,FALSE,"Indice"}</definedName>
    <definedName name="pino_4" localSheetId="1" hidden="1">{#N/A,#N/A,FALSE,"Indice"}</definedName>
    <definedName name="pino_4" localSheetId="2" hidden="1">{#N/A,#N/A,FALSE,"Indice"}</definedName>
    <definedName name="pino_4" localSheetId="8" hidden="1">{#N/A,#N/A,FALSE,"Indice"}</definedName>
    <definedName name="pino_4" hidden="1">{#N/A,#N/A,FALSE,"Indice"}</definedName>
    <definedName name="pino_5" localSheetId="6" hidden="1">{#N/A,#N/A,FALSE,"Indice"}</definedName>
    <definedName name="pino_5" localSheetId="7" hidden="1">{#N/A,#N/A,FALSE,"Indice"}</definedName>
    <definedName name="pino_5" localSheetId="1" hidden="1">{#N/A,#N/A,FALSE,"Indice"}</definedName>
    <definedName name="pino_5" localSheetId="2" hidden="1">{#N/A,#N/A,FALSE,"Indice"}</definedName>
    <definedName name="pino_5" localSheetId="8" hidden="1">{#N/A,#N/A,FALSE,"Indice"}</definedName>
    <definedName name="pino_5" hidden="1">{#N/A,#N/A,FALSE,"Indice"}</definedName>
    <definedName name="pippo" localSheetId="4" hidden="1">{#N/A,#N/A,FALSE,"Indice"}</definedName>
    <definedName name="pippo" localSheetId="6" hidden="1">{#N/A,#N/A,FALSE,"Indice"}</definedName>
    <definedName name="pippo" localSheetId="7" hidden="1">{#N/A,#N/A,FALSE,"Indice"}</definedName>
    <definedName name="pippo" localSheetId="1" hidden="1">{#N/A,#N/A,FALSE,"Indice"}</definedName>
    <definedName name="pippo" localSheetId="2" hidden="1">{#N/A,#N/A,FALSE,"Indice"}</definedName>
    <definedName name="pippo" localSheetId="3" hidden="1">{#N/A,#N/A,FALSE,"Indice"}</definedName>
    <definedName name="pippo" localSheetId="8" hidden="1">{#N/A,#N/A,FALSE,"Indice"}</definedName>
    <definedName name="pippo" hidden="1">{#N/A,#N/A,FALSE,"Indice"}</definedName>
    <definedName name="pippo_1" localSheetId="6" hidden="1">{#N/A,#N/A,FALSE,"Indice"}</definedName>
    <definedName name="pippo_1" localSheetId="7" hidden="1">{#N/A,#N/A,FALSE,"Indice"}</definedName>
    <definedName name="pippo_1" localSheetId="1" hidden="1">{#N/A,#N/A,FALSE,"Indice"}</definedName>
    <definedName name="pippo_1" localSheetId="2" hidden="1">{#N/A,#N/A,FALSE,"Indice"}</definedName>
    <definedName name="pippo_1" localSheetId="8" hidden="1">{#N/A,#N/A,FALSE,"Indice"}</definedName>
    <definedName name="pippo_1" hidden="1">{#N/A,#N/A,FALSE,"Indice"}</definedName>
    <definedName name="pippo_2" localSheetId="6" hidden="1">{#N/A,#N/A,FALSE,"Indice"}</definedName>
    <definedName name="pippo_2" localSheetId="7" hidden="1">{#N/A,#N/A,FALSE,"Indice"}</definedName>
    <definedName name="pippo_2" localSheetId="1" hidden="1">{#N/A,#N/A,FALSE,"Indice"}</definedName>
    <definedName name="pippo_2" localSheetId="2" hidden="1">{#N/A,#N/A,FALSE,"Indice"}</definedName>
    <definedName name="pippo_2" localSheetId="8" hidden="1">{#N/A,#N/A,FALSE,"Indice"}</definedName>
    <definedName name="pippo_2" hidden="1">{#N/A,#N/A,FALSE,"Indice"}</definedName>
    <definedName name="pippo_3" localSheetId="6" hidden="1">{#N/A,#N/A,FALSE,"Indice"}</definedName>
    <definedName name="pippo_3" localSheetId="7" hidden="1">{#N/A,#N/A,FALSE,"Indice"}</definedName>
    <definedName name="pippo_3" localSheetId="1" hidden="1">{#N/A,#N/A,FALSE,"Indice"}</definedName>
    <definedName name="pippo_3" localSheetId="2" hidden="1">{#N/A,#N/A,FALSE,"Indice"}</definedName>
    <definedName name="pippo_3" localSheetId="8" hidden="1">{#N/A,#N/A,FALSE,"Indice"}</definedName>
    <definedName name="pippo_3" hidden="1">{#N/A,#N/A,FALSE,"Indice"}</definedName>
    <definedName name="pippo_4" localSheetId="6" hidden="1">{#N/A,#N/A,FALSE,"Indice"}</definedName>
    <definedName name="pippo_4" localSheetId="7" hidden="1">{#N/A,#N/A,FALSE,"Indice"}</definedName>
    <definedName name="pippo_4" localSheetId="1" hidden="1">{#N/A,#N/A,FALSE,"Indice"}</definedName>
    <definedName name="pippo_4" localSheetId="2" hidden="1">{#N/A,#N/A,FALSE,"Indice"}</definedName>
    <definedName name="pippo_4" localSheetId="8" hidden="1">{#N/A,#N/A,FALSE,"Indice"}</definedName>
    <definedName name="pippo_4" hidden="1">{#N/A,#N/A,FALSE,"Indice"}</definedName>
    <definedName name="pippo_5" localSheetId="6" hidden="1">{#N/A,#N/A,FALSE,"Indice"}</definedName>
    <definedName name="pippo_5" localSheetId="7" hidden="1">{#N/A,#N/A,FALSE,"Indice"}</definedName>
    <definedName name="pippo_5" localSheetId="1" hidden="1">{#N/A,#N/A,FALSE,"Indice"}</definedName>
    <definedName name="pippo_5" localSheetId="2" hidden="1">{#N/A,#N/A,FALSE,"Indice"}</definedName>
    <definedName name="pippo_5" localSheetId="8" hidden="1">{#N/A,#N/A,FALSE,"Indice"}</definedName>
    <definedName name="pippo_5" hidden="1">{#N/A,#N/A,FALSE,"Indice"}</definedName>
    <definedName name="PIVOT" localSheetId="6">#REF!</definedName>
    <definedName name="PIVOT" localSheetId="1">#REF!</definedName>
    <definedName name="PIVOT">#REF!</definedName>
    <definedName name="PIVOT_1997" localSheetId="4" hidden="1">{#N/A,#N/A,FALSE,"A4";#N/A,#N/A,FALSE,"A3";#N/A,#N/A,FALSE,"A2";#N/A,#N/A,FALSE,"A1"}</definedName>
    <definedName name="PIVOT_1997" localSheetId="6" hidden="1">{#N/A,#N/A,FALSE,"A4";#N/A,#N/A,FALSE,"A3";#N/A,#N/A,FALSE,"A2";#N/A,#N/A,FALSE,"A1"}</definedName>
    <definedName name="PIVOT_1997" localSheetId="7" hidden="1">{#N/A,#N/A,FALSE,"A4";#N/A,#N/A,FALSE,"A3";#N/A,#N/A,FALSE,"A2";#N/A,#N/A,FALSE,"A1"}</definedName>
    <definedName name="PIVOT_1997" localSheetId="1" hidden="1">{#N/A,#N/A,FALSE,"A4";#N/A,#N/A,FALSE,"A3";#N/A,#N/A,FALSE,"A2";#N/A,#N/A,FALSE,"A1"}</definedName>
    <definedName name="PIVOT_1997" localSheetId="2" hidden="1">{#N/A,#N/A,FALSE,"A4";#N/A,#N/A,FALSE,"A3";#N/A,#N/A,FALSE,"A2";#N/A,#N/A,FALSE,"A1"}</definedName>
    <definedName name="PIVOT_1997" localSheetId="3" hidden="1">{#N/A,#N/A,FALSE,"A4";#N/A,#N/A,FALSE,"A3";#N/A,#N/A,FALSE,"A2";#N/A,#N/A,FALSE,"A1"}</definedName>
    <definedName name="PIVOT_1997" localSheetId="8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6" hidden="1">{#N/A,#N/A,FALSE,"A4";#N/A,#N/A,FALSE,"A3";#N/A,#N/A,FALSE,"A2";#N/A,#N/A,FALSE,"A1"}</definedName>
    <definedName name="PIVOT_1997_1" localSheetId="7" hidden="1">{#N/A,#N/A,FALSE,"A4";#N/A,#N/A,FALSE,"A3";#N/A,#N/A,FALSE,"A2";#N/A,#N/A,FALSE,"A1"}</definedName>
    <definedName name="PIVOT_1997_1" localSheetId="1" hidden="1">{#N/A,#N/A,FALSE,"A4";#N/A,#N/A,FALSE,"A3";#N/A,#N/A,FALSE,"A2";#N/A,#N/A,FALSE,"A1"}</definedName>
    <definedName name="PIVOT_1997_1" localSheetId="2" hidden="1">{#N/A,#N/A,FALSE,"A4";#N/A,#N/A,FALSE,"A3";#N/A,#N/A,FALSE,"A2";#N/A,#N/A,FALSE,"A1"}</definedName>
    <definedName name="PIVOT_1997_1" localSheetId="8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6" hidden="1">{#N/A,#N/A,FALSE,"A4";#N/A,#N/A,FALSE,"A3";#N/A,#N/A,FALSE,"A2";#N/A,#N/A,FALSE,"A1"}</definedName>
    <definedName name="PIVOT_1997_2" localSheetId="7" hidden="1">{#N/A,#N/A,FALSE,"A4";#N/A,#N/A,FALSE,"A3";#N/A,#N/A,FALSE,"A2";#N/A,#N/A,FALSE,"A1"}</definedName>
    <definedName name="PIVOT_1997_2" localSheetId="1" hidden="1">{#N/A,#N/A,FALSE,"A4";#N/A,#N/A,FALSE,"A3";#N/A,#N/A,FALSE,"A2";#N/A,#N/A,FALSE,"A1"}</definedName>
    <definedName name="PIVOT_1997_2" localSheetId="2" hidden="1">{#N/A,#N/A,FALSE,"A4";#N/A,#N/A,FALSE,"A3";#N/A,#N/A,FALSE,"A2";#N/A,#N/A,FALSE,"A1"}</definedName>
    <definedName name="PIVOT_1997_2" localSheetId="8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6" hidden="1">{#N/A,#N/A,FALSE,"A4";#N/A,#N/A,FALSE,"A3";#N/A,#N/A,FALSE,"A2";#N/A,#N/A,FALSE,"A1"}</definedName>
    <definedName name="PIVOT_1997_3" localSheetId="7" hidden="1">{#N/A,#N/A,FALSE,"A4";#N/A,#N/A,FALSE,"A3";#N/A,#N/A,FALSE,"A2";#N/A,#N/A,FALSE,"A1"}</definedName>
    <definedName name="PIVOT_1997_3" localSheetId="1" hidden="1">{#N/A,#N/A,FALSE,"A4";#N/A,#N/A,FALSE,"A3";#N/A,#N/A,FALSE,"A2";#N/A,#N/A,FALSE,"A1"}</definedName>
    <definedName name="PIVOT_1997_3" localSheetId="2" hidden="1">{#N/A,#N/A,FALSE,"A4";#N/A,#N/A,FALSE,"A3";#N/A,#N/A,FALSE,"A2";#N/A,#N/A,FALSE,"A1"}</definedName>
    <definedName name="PIVOT_1997_3" localSheetId="8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6" hidden="1">{#N/A,#N/A,FALSE,"A4";#N/A,#N/A,FALSE,"A3";#N/A,#N/A,FALSE,"A2";#N/A,#N/A,FALSE,"A1"}</definedName>
    <definedName name="PIVOT_1997_4" localSheetId="7" hidden="1">{#N/A,#N/A,FALSE,"A4";#N/A,#N/A,FALSE,"A3";#N/A,#N/A,FALSE,"A2";#N/A,#N/A,FALSE,"A1"}</definedName>
    <definedName name="PIVOT_1997_4" localSheetId="1" hidden="1">{#N/A,#N/A,FALSE,"A4";#N/A,#N/A,FALSE,"A3";#N/A,#N/A,FALSE,"A2";#N/A,#N/A,FALSE,"A1"}</definedName>
    <definedName name="PIVOT_1997_4" localSheetId="2" hidden="1">{#N/A,#N/A,FALSE,"A4";#N/A,#N/A,FALSE,"A3";#N/A,#N/A,FALSE,"A2";#N/A,#N/A,FALSE,"A1"}</definedName>
    <definedName name="PIVOT_1997_4" localSheetId="8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6" hidden="1">{#N/A,#N/A,FALSE,"A4";#N/A,#N/A,FALSE,"A3";#N/A,#N/A,FALSE,"A2";#N/A,#N/A,FALSE,"A1"}</definedName>
    <definedName name="PIVOT_1997_5" localSheetId="7" hidden="1">{#N/A,#N/A,FALSE,"A4";#N/A,#N/A,FALSE,"A3";#N/A,#N/A,FALSE,"A2";#N/A,#N/A,FALSE,"A1"}</definedName>
    <definedName name="PIVOT_1997_5" localSheetId="1" hidden="1">{#N/A,#N/A,FALSE,"A4";#N/A,#N/A,FALSE,"A3";#N/A,#N/A,FALSE,"A2";#N/A,#N/A,FALSE,"A1"}</definedName>
    <definedName name="PIVOT_1997_5" localSheetId="2" hidden="1">{#N/A,#N/A,FALSE,"A4";#N/A,#N/A,FALSE,"A3";#N/A,#N/A,FALSE,"A2";#N/A,#N/A,FALSE,"A1"}</definedName>
    <definedName name="PIVOT_1997_5" localSheetId="8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1">#REF!</definedName>
    <definedName name="pop_0">#REF!</definedName>
    <definedName name="pop_1_4" localSheetId="1">#REF!</definedName>
    <definedName name="pop_1_4">#REF!</definedName>
    <definedName name="pop_15_24" localSheetId="1">#REF!</definedName>
    <definedName name="pop_15_24">#REF!</definedName>
    <definedName name="pop_15_24_F" localSheetId="1">#REF!</definedName>
    <definedName name="pop_15_24_F">#REF!</definedName>
    <definedName name="pop_15_24_M" localSheetId="1">#REF!</definedName>
    <definedName name="pop_15_24_M">#REF!</definedName>
    <definedName name="pop_25_44" localSheetId="1">#REF!</definedName>
    <definedName name="pop_25_44">#REF!</definedName>
    <definedName name="pop_25_44_F" localSheetId="1">#REF!</definedName>
    <definedName name="pop_25_44_F">#REF!</definedName>
    <definedName name="pop_25_44_M" localSheetId="1">#REF!</definedName>
    <definedName name="pop_25_44_M">#REF!</definedName>
    <definedName name="pop_45_64" localSheetId="1">#REF!</definedName>
    <definedName name="pop_45_64">#REF!</definedName>
    <definedName name="pop_5_14" localSheetId="1">#REF!</definedName>
    <definedName name="pop_5_14">#REF!</definedName>
    <definedName name="pop_65_74" localSheetId="1">#REF!</definedName>
    <definedName name="pop_65_74">#REF!</definedName>
    <definedName name="pop_over_75" localSheetId="1">#REF!</definedName>
    <definedName name="pop_over_75">#REF!</definedName>
    <definedName name="PPPP" localSheetId="6" hidden="1">{#N/A,#N/A,FALSE,"A4";#N/A,#N/A,FALSE,"A3";#N/A,#N/A,FALSE,"A2";#N/A,#N/A,FALSE,"A1"}</definedName>
    <definedName name="PPPP" localSheetId="7" hidden="1">{#N/A,#N/A,FALSE,"A4";#N/A,#N/A,FALSE,"A3";#N/A,#N/A,FALSE,"A2";#N/A,#N/A,FALSE,"A1"}</definedName>
    <definedName name="PPPP" localSheetId="8" hidden="1">{#N/A,#N/A,FALSE,"A4";#N/A,#N/A,FALSE,"A3";#N/A,#N/A,FALSE,"A2";#N/A,#N/A,FALSE,"A1"}</definedName>
    <definedName name="PPPP" hidden="1">{#N/A,#N/A,FALSE,"A4";#N/A,#N/A,FALSE,"A3";#N/A,#N/A,FALSE,"A2";#N/A,#N/A,FALSE,"A1"}</definedName>
    <definedName name="PPPPPPPPPPPPPPPPPPPPPPPPPPPPPPPPPPPPPPPPPPPPPPPPPPPPPPPPPPPPP" localSheetId="6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7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1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2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8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6">[16]Ricavi!#REF!</definedName>
    <definedName name="Prestaz" localSheetId="1">[17]Ricavi!#REF!</definedName>
    <definedName name="Prestaz" localSheetId="2">[18]Ricavi!#REF!</definedName>
    <definedName name="Prestaz">[19]Ricavi!#REF!</definedName>
    <definedName name="PRESTAZIONI__SOCIALI______________________R64" localSheetId="1">#REF!</definedName>
    <definedName name="PRESTAZIONI__SOCIALI______________________R64">#REF!</definedName>
    <definedName name="prestfunzed98" localSheetId="1">#REF!</definedName>
    <definedName name="prestfunzed98">#REF!</definedName>
    <definedName name="previsione" localSheetId="6">#REF!</definedName>
    <definedName name="previsione" localSheetId="1">#REF!</definedName>
    <definedName name="previsione" localSheetId="2">#REF!</definedName>
    <definedName name="previsione">#REF!</definedName>
    <definedName name="prova" localSheetId="4" hidden="1">{#N/A,#N/A,FALSE,"B1";#N/A,#N/A,FALSE,"B2";#N/A,#N/A,FALSE,"B3";#N/A,#N/A,FALSE,"A4";#N/A,#N/A,FALSE,"A3";#N/A,#N/A,FALSE,"A2";#N/A,#N/A,FALSE,"A1";#N/A,#N/A,FALSE,"Indice"}</definedName>
    <definedName name="prova" localSheetId="6" hidden="1">{#N/A,#N/A,FALSE,"B1";#N/A,#N/A,FALSE,"B2";#N/A,#N/A,FALSE,"B3";#N/A,#N/A,FALSE,"A4";#N/A,#N/A,FALSE,"A3";#N/A,#N/A,FALSE,"A2";#N/A,#N/A,FALSE,"A1";#N/A,#N/A,FALSE,"Indice"}</definedName>
    <definedName name="prova" localSheetId="7" hidden="1">{#N/A,#N/A,FALSE,"B1";#N/A,#N/A,FALSE,"B2";#N/A,#N/A,FALSE,"B3";#N/A,#N/A,FALSE,"A4";#N/A,#N/A,FALSE,"A3";#N/A,#N/A,FALSE,"A2";#N/A,#N/A,FALSE,"A1";#N/A,#N/A,FALSE,"Indice"}</definedName>
    <definedName name="prova" localSheetId="1" hidden="1">{#N/A,#N/A,FALSE,"B1";#N/A,#N/A,FALSE,"B2";#N/A,#N/A,FALSE,"B3";#N/A,#N/A,FALSE,"A4";#N/A,#N/A,FALSE,"A3";#N/A,#N/A,FALSE,"A2";#N/A,#N/A,FALSE,"A1";#N/A,#N/A,FALSE,"Indice"}</definedName>
    <definedName name="prova" localSheetId="2" hidden="1">{#N/A,#N/A,FALSE,"B1";#N/A,#N/A,FALSE,"B2";#N/A,#N/A,FALSE,"B3";#N/A,#N/A,FALSE,"A4";#N/A,#N/A,FALSE,"A3";#N/A,#N/A,FALSE,"A2";#N/A,#N/A,FALSE,"A1";#N/A,#N/A,FALSE,"Indice"}</definedName>
    <definedName name="prova" localSheetId="3" hidden="1">{#N/A,#N/A,FALSE,"B1";#N/A,#N/A,FALSE,"B2";#N/A,#N/A,FALSE,"B3";#N/A,#N/A,FALSE,"A4";#N/A,#N/A,FALSE,"A3";#N/A,#N/A,FALSE,"A2";#N/A,#N/A,FALSE,"A1";#N/A,#N/A,FALSE,"Indice"}</definedName>
    <definedName name="prova" localSheetId="8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6" hidden="1">{#N/A,#N/A,FALSE,"B1";#N/A,#N/A,FALSE,"B2";#N/A,#N/A,FALSE,"B3";#N/A,#N/A,FALSE,"A4";#N/A,#N/A,FALSE,"A3";#N/A,#N/A,FALSE,"A2";#N/A,#N/A,FALSE,"A1";#N/A,#N/A,FALSE,"Indice"}</definedName>
    <definedName name="prova_1" localSheetId="7" hidden="1">{#N/A,#N/A,FALSE,"B1";#N/A,#N/A,FALSE,"B2";#N/A,#N/A,FALSE,"B3";#N/A,#N/A,FALSE,"A4";#N/A,#N/A,FALSE,"A3";#N/A,#N/A,FALSE,"A2";#N/A,#N/A,FALSE,"A1";#N/A,#N/A,FALSE,"Indice"}</definedName>
    <definedName name="prova_1" localSheetId="1" hidden="1">{#N/A,#N/A,FALSE,"B1";#N/A,#N/A,FALSE,"B2";#N/A,#N/A,FALSE,"B3";#N/A,#N/A,FALSE,"A4";#N/A,#N/A,FALSE,"A3";#N/A,#N/A,FALSE,"A2";#N/A,#N/A,FALSE,"A1";#N/A,#N/A,FALSE,"Indice"}</definedName>
    <definedName name="prova_1" localSheetId="2" hidden="1">{#N/A,#N/A,FALSE,"B1";#N/A,#N/A,FALSE,"B2";#N/A,#N/A,FALSE,"B3";#N/A,#N/A,FALSE,"A4";#N/A,#N/A,FALSE,"A3";#N/A,#N/A,FALSE,"A2";#N/A,#N/A,FALSE,"A1";#N/A,#N/A,FALSE,"Indice"}</definedName>
    <definedName name="prova_1" localSheetId="8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6" hidden="1">{#N/A,#N/A,FALSE,"B1";#N/A,#N/A,FALSE,"B2";#N/A,#N/A,FALSE,"B3";#N/A,#N/A,FALSE,"A4";#N/A,#N/A,FALSE,"A3";#N/A,#N/A,FALSE,"A2";#N/A,#N/A,FALSE,"A1";#N/A,#N/A,FALSE,"Indice"}</definedName>
    <definedName name="prova_2" localSheetId="7" hidden="1">{#N/A,#N/A,FALSE,"B1";#N/A,#N/A,FALSE,"B2";#N/A,#N/A,FALSE,"B3";#N/A,#N/A,FALSE,"A4";#N/A,#N/A,FALSE,"A3";#N/A,#N/A,FALSE,"A2";#N/A,#N/A,FALSE,"A1";#N/A,#N/A,FALSE,"Indice"}</definedName>
    <definedName name="prova_2" localSheetId="1" hidden="1">{#N/A,#N/A,FALSE,"B1";#N/A,#N/A,FALSE,"B2";#N/A,#N/A,FALSE,"B3";#N/A,#N/A,FALSE,"A4";#N/A,#N/A,FALSE,"A3";#N/A,#N/A,FALSE,"A2";#N/A,#N/A,FALSE,"A1";#N/A,#N/A,FALSE,"Indice"}</definedName>
    <definedName name="prova_2" localSheetId="2" hidden="1">{#N/A,#N/A,FALSE,"B1";#N/A,#N/A,FALSE,"B2";#N/A,#N/A,FALSE,"B3";#N/A,#N/A,FALSE,"A4";#N/A,#N/A,FALSE,"A3";#N/A,#N/A,FALSE,"A2";#N/A,#N/A,FALSE,"A1";#N/A,#N/A,FALSE,"Indice"}</definedName>
    <definedName name="prova_2" localSheetId="8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6" hidden="1">{#N/A,#N/A,FALSE,"B1";#N/A,#N/A,FALSE,"B2";#N/A,#N/A,FALSE,"B3";#N/A,#N/A,FALSE,"A4";#N/A,#N/A,FALSE,"A3";#N/A,#N/A,FALSE,"A2";#N/A,#N/A,FALSE,"A1";#N/A,#N/A,FALSE,"Indice"}</definedName>
    <definedName name="prova_3" localSheetId="7" hidden="1">{#N/A,#N/A,FALSE,"B1";#N/A,#N/A,FALSE,"B2";#N/A,#N/A,FALSE,"B3";#N/A,#N/A,FALSE,"A4";#N/A,#N/A,FALSE,"A3";#N/A,#N/A,FALSE,"A2";#N/A,#N/A,FALSE,"A1";#N/A,#N/A,FALSE,"Indice"}</definedName>
    <definedName name="prova_3" localSheetId="1" hidden="1">{#N/A,#N/A,FALSE,"B1";#N/A,#N/A,FALSE,"B2";#N/A,#N/A,FALSE,"B3";#N/A,#N/A,FALSE,"A4";#N/A,#N/A,FALSE,"A3";#N/A,#N/A,FALSE,"A2";#N/A,#N/A,FALSE,"A1";#N/A,#N/A,FALSE,"Indice"}</definedName>
    <definedName name="prova_3" localSheetId="2" hidden="1">{#N/A,#N/A,FALSE,"B1";#N/A,#N/A,FALSE,"B2";#N/A,#N/A,FALSE,"B3";#N/A,#N/A,FALSE,"A4";#N/A,#N/A,FALSE,"A3";#N/A,#N/A,FALSE,"A2";#N/A,#N/A,FALSE,"A1";#N/A,#N/A,FALSE,"Indice"}</definedName>
    <definedName name="prova_3" localSheetId="8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6" hidden="1">{#N/A,#N/A,FALSE,"B1";#N/A,#N/A,FALSE,"B2";#N/A,#N/A,FALSE,"B3";#N/A,#N/A,FALSE,"A4";#N/A,#N/A,FALSE,"A3";#N/A,#N/A,FALSE,"A2";#N/A,#N/A,FALSE,"A1";#N/A,#N/A,FALSE,"Indice"}</definedName>
    <definedName name="prova_4" localSheetId="7" hidden="1">{#N/A,#N/A,FALSE,"B1";#N/A,#N/A,FALSE,"B2";#N/A,#N/A,FALSE,"B3";#N/A,#N/A,FALSE,"A4";#N/A,#N/A,FALSE,"A3";#N/A,#N/A,FALSE,"A2";#N/A,#N/A,FALSE,"A1";#N/A,#N/A,FALSE,"Indice"}</definedName>
    <definedName name="prova_4" localSheetId="1" hidden="1">{#N/A,#N/A,FALSE,"B1";#N/A,#N/A,FALSE,"B2";#N/A,#N/A,FALSE,"B3";#N/A,#N/A,FALSE,"A4";#N/A,#N/A,FALSE,"A3";#N/A,#N/A,FALSE,"A2";#N/A,#N/A,FALSE,"A1";#N/A,#N/A,FALSE,"Indice"}</definedName>
    <definedName name="prova_4" localSheetId="2" hidden="1">{#N/A,#N/A,FALSE,"B1";#N/A,#N/A,FALSE,"B2";#N/A,#N/A,FALSE,"B3";#N/A,#N/A,FALSE,"A4";#N/A,#N/A,FALSE,"A3";#N/A,#N/A,FALSE,"A2";#N/A,#N/A,FALSE,"A1";#N/A,#N/A,FALSE,"Indice"}</definedName>
    <definedName name="prova_4" localSheetId="8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6" hidden="1">{#N/A,#N/A,FALSE,"B1";#N/A,#N/A,FALSE,"B2";#N/A,#N/A,FALSE,"B3";#N/A,#N/A,FALSE,"A4";#N/A,#N/A,FALSE,"A3";#N/A,#N/A,FALSE,"A2";#N/A,#N/A,FALSE,"A1";#N/A,#N/A,FALSE,"Indice"}</definedName>
    <definedName name="prova_5" localSheetId="7" hidden="1">{#N/A,#N/A,FALSE,"B1";#N/A,#N/A,FALSE,"B2";#N/A,#N/A,FALSE,"B3";#N/A,#N/A,FALSE,"A4";#N/A,#N/A,FALSE,"A3";#N/A,#N/A,FALSE,"A2";#N/A,#N/A,FALSE,"A1";#N/A,#N/A,FALSE,"Indice"}</definedName>
    <definedName name="prova_5" localSheetId="1" hidden="1">{#N/A,#N/A,FALSE,"B1";#N/A,#N/A,FALSE,"B2";#N/A,#N/A,FALSE,"B3";#N/A,#N/A,FALSE,"A4";#N/A,#N/A,FALSE,"A3";#N/A,#N/A,FALSE,"A2";#N/A,#N/A,FALSE,"A1";#N/A,#N/A,FALSE,"Indice"}</definedName>
    <definedName name="prova_5" localSheetId="2" hidden="1">{#N/A,#N/A,FALSE,"B1";#N/A,#N/A,FALSE,"B2";#N/A,#N/A,FALSE,"B3";#N/A,#N/A,FALSE,"A4";#N/A,#N/A,FALSE,"A3";#N/A,#N/A,FALSE,"A2";#N/A,#N/A,FALSE,"A1";#N/A,#N/A,FALSE,"Indice"}</definedName>
    <definedName name="prova_5" localSheetId="8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6">#REF!</definedName>
    <definedName name="PUGLIA_1_TRIM_2001" localSheetId="1">#REF!</definedName>
    <definedName name="PUGLIA_1_TRIM_2001">#REF!</definedName>
    <definedName name="PUGLIA_2_TRIM_2001" localSheetId="6">#REF!</definedName>
    <definedName name="PUGLIA_2_TRIM_2001" localSheetId="1">#REF!</definedName>
    <definedName name="PUGLIA_2_TRIM_2001" localSheetId="2">#REF!</definedName>
    <definedName name="PUGLIA_2_TRIM_2001">#REF!</definedName>
    <definedName name="PUGLIA_3_TRIM_2001" localSheetId="6">#REF!</definedName>
    <definedName name="PUGLIA_3_TRIM_2001" localSheetId="1">#REF!</definedName>
    <definedName name="PUGLIA_3_TRIM_2001" localSheetId="2">#REF!</definedName>
    <definedName name="PUGLIA_3_TRIM_2001">#REF!</definedName>
    <definedName name="PUGLIA_4_TRIM_2001" localSheetId="6">#REF!</definedName>
    <definedName name="PUGLIA_4_TRIM_2001" localSheetId="1">#REF!</definedName>
    <definedName name="PUGLIA_4_TRIM_2001" localSheetId="2">#REF!</definedName>
    <definedName name="PUGLIA_4_TRIM_2001">#REF!</definedName>
    <definedName name="PUGLIA_PREVENTIVO_2001_xls" localSheetId="6">#REF!</definedName>
    <definedName name="PUGLIA_PREVENTIVO_2001_xls" localSheetId="1">#REF!</definedName>
    <definedName name="PUGLIA_PREVENTIVO_2001_xls" localSheetId="2">#REF!</definedName>
    <definedName name="PUGLIA_PREVENTIVO_2001_xls">#REF!</definedName>
    <definedName name="PUGLIA_PREVENTIVO_2002" localSheetId="6">#REF!</definedName>
    <definedName name="PUGLIA_PREVENTIVO_2002" localSheetId="1">#REF!</definedName>
    <definedName name="PUGLIA_PREVENTIVO_2002" localSheetId="2">#REF!</definedName>
    <definedName name="PUGLIA_PREVENTIVO_2002">#REF!</definedName>
    <definedName name="pvarPIL00" localSheetId="1">#REF!</definedName>
    <definedName name="pvarPIL00">#REF!</definedName>
    <definedName name="pvarPIL01" localSheetId="1">#REF!</definedName>
    <definedName name="pvarPIL01">#REF!</definedName>
    <definedName name="pvarPIL02" localSheetId="1">#REF!</definedName>
    <definedName name="pvarPIL02">#REF!</definedName>
    <definedName name="pvarPIL03" localSheetId="1">#REF!</definedName>
    <definedName name="pvarPIL03">#REF!</definedName>
    <definedName name="pvarPIL04" localSheetId="1">#REF!</definedName>
    <definedName name="pvarPIL04">#REF!</definedName>
    <definedName name="pvarPIL05" localSheetId="1">'[32]parametri progr'!$I$16</definedName>
    <definedName name="pvarPIL05">'[33]parametri progr'!$I$16</definedName>
    <definedName name="pvarPIL06" localSheetId="1">'[32]parametri progr'!$J$16</definedName>
    <definedName name="pvarPIL06">'[33]parametri progr'!$J$16</definedName>
    <definedName name="pvarPIL07" localSheetId="1">'[32]parametri progr'!$K$16</definedName>
    <definedName name="pvarPIL07">'[33]parametri progr'!$K$16</definedName>
    <definedName name="pvarPILrgs04" localSheetId="1">#REF!</definedName>
    <definedName name="pvarPILrgs04">#REF!</definedName>
    <definedName name="pvarPILrgs05" localSheetId="1">#REF!</definedName>
    <definedName name="pvarPILrgs05">#REF!</definedName>
    <definedName name="pvarPILrgs06" localSheetId="1">#REF!</definedName>
    <definedName name="pvarPILrgs06">#REF!</definedName>
    <definedName name="pvarPILrgs07" localSheetId="1">#REF!</definedName>
    <definedName name="pvarPILrgs07">#REF!</definedName>
    <definedName name="q" localSheetId="6" hidden="1">{#N/A,#N/A,FALSE,"B3";#N/A,#N/A,FALSE,"B2";#N/A,#N/A,FALSE,"B1"}</definedName>
    <definedName name="q" localSheetId="7" hidden="1">{#N/A,#N/A,FALSE,"B3";#N/A,#N/A,FALSE,"B2";#N/A,#N/A,FALSE,"B1"}</definedName>
    <definedName name="q" localSheetId="8" hidden="1">{#N/A,#N/A,FALSE,"B3";#N/A,#N/A,FALSE,"B2";#N/A,#N/A,FALSE,"B1"}</definedName>
    <definedName name="q" hidden="1">{#N/A,#N/A,FALSE,"B3";#N/A,#N/A,FALSE,"B2";#N/A,#N/A,FALSE,"B1"}</definedName>
    <definedName name="qmeserif" localSheetId="6">#REF!</definedName>
    <definedName name="qmeserif" localSheetId="1">#REF!</definedName>
    <definedName name="qmeserif" localSheetId="2">#REF!</definedName>
    <definedName name="qmeserif">#REF!</definedName>
    <definedName name="qqqq" localSheetId="4" hidden="1">{#N/A,#N/A,FALSE,"A4";#N/A,#N/A,FALSE,"A3";#N/A,#N/A,FALSE,"A2";#N/A,#N/A,FALSE,"A1"}</definedName>
    <definedName name="qqqq" localSheetId="6" hidden="1">{#N/A,#N/A,FALSE,"A4";#N/A,#N/A,FALSE,"A3";#N/A,#N/A,FALSE,"A2";#N/A,#N/A,FALSE,"A1"}</definedName>
    <definedName name="qqqq" localSheetId="7" hidden="1">{#N/A,#N/A,FALSE,"A4";#N/A,#N/A,FALSE,"A3";#N/A,#N/A,FALSE,"A2";#N/A,#N/A,FALSE,"A1"}</definedName>
    <definedName name="qqqq" localSheetId="1" hidden="1">{#N/A,#N/A,FALSE,"A4";#N/A,#N/A,FALSE,"A3";#N/A,#N/A,FALSE,"A2";#N/A,#N/A,FALSE,"A1"}</definedName>
    <definedName name="qqqq" localSheetId="2" hidden="1">{#N/A,#N/A,FALSE,"A4";#N/A,#N/A,FALSE,"A3";#N/A,#N/A,FALSE,"A2";#N/A,#N/A,FALSE,"A1"}</definedName>
    <definedName name="qqqq" localSheetId="3" hidden="1">{#N/A,#N/A,FALSE,"A4";#N/A,#N/A,FALSE,"A3";#N/A,#N/A,FALSE,"A2";#N/A,#N/A,FALSE,"A1"}</definedName>
    <definedName name="qqqq" localSheetId="8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6" hidden="1">{#N/A,#N/A,FALSE,"A4";#N/A,#N/A,FALSE,"A3";#N/A,#N/A,FALSE,"A2";#N/A,#N/A,FALSE,"A1"}</definedName>
    <definedName name="qqqq_1" localSheetId="7" hidden="1">{#N/A,#N/A,FALSE,"A4";#N/A,#N/A,FALSE,"A3";#N/A,#N/A,FALSE,"A2";#N/A,#N/A,FALSE,"A1"}</definedName>
    <definedName name="qqqq_1" localSheetId="1" hidden="1">{#N/A,#N/A,FALSE,"A4";#N/A,#N/A,FALSE,"A3";#N/A,#N/A,FALSE,"A2";#N/A,#N/A,FALSE,"A1"}</definedName>
    <definedName name="qqqq_1" localSheetId="2" hidden="1">{#N/A,#N/A,FALSE,"A4";#N/A,#N/A,FALSE,"A3";#N/A,#N/A,FALSE,"A2";#N/A,#N/A,FALSE,"A1"}</definedName>
    <definedName name="qqqq_1" localSheetId="8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6" hidden="1">{#N/A,#N/A,FALSE,"A4";#N/A,#N/A,FALSE,"A3";#N/A,#N/A,FALSE,"A2";#N/A,#N/A,FALSE,"A1"}</definedName>
    <definedName name="qqqq_2" localSheetId="7" hidden="1">{#N/A,#N/A,FALSE,"A4";#N/A,#N/A,FALSE,"A3";#N/A,#N/A,FALSE,"A2";#N/A,#N/A,FALSE,"A1"}</definedName>
    <definedName name="qqqq_2" localSheetId="1" hidden="1">{#N/A,#N/A,FALSE,"A4";#N/A,#N/A,FALSE,"A3";#N/A,#N/A,FALSE,"A2";#N/A,#N/A,FALSE,"A1"}</definedName>
    <definedName name="qqqq_2" localSheetId="2" hidden="1">{#N/A,#N/A,FALSE,"A4";#N/A,#N/A,FALSE,"A3";#N/A,#N/A,FALSE,"A2";#N/A,#N/A,FALSE,"A1"}</definedName>
    <definedName name="qqqq_2" localSheetId="8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6" hidden="1">{#N/A,#N/A,FALSE,"A4";#N/A,#N/A,FALSE,"A3";#N/A,#N/A,FALSE,"A2";#N/A,#N/A,FALSE,"A1"}</definedName>
    <definedName name="qqqq_3" localSheetId="7" hidden="1">{#N/A,#N/A,FALSE,"A4";#N/A,#N/A,FALSE,"A3";#N/A,#N/A,FALSE,"A2";#N/A,#N/A,FALSE,"A1"}</definedName>
    <definedName name="qqqq_3" localSheetId="1" hidden="1">{#N/A,#N/A,FALSE,"A4";#N/A,#N/A,FALSE,"A3";#N/A,#N/A,FALSE,"A2";#N/A,#N/A,FALSE,"A1"}</definedName>
    <definedName name="qqqq_3" localSheetId="2" hidden="1">{#N/A,#N/A,FALSE,"A4";#N/A,#N/A,FALSE,"A3";#N/A,#N/A,FALSE,"A2";#N/A,#N/A,FALSE,"A1"}</definedName>
    <definedName name="qqqq_3" localSheetId="8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6" hidden="1">{#N/A,#N/A,FALSE,"A4";#N/A,#N/A,FALSE,"A3";#N/A,#N/A,FALSE,"A2";#N/A,#N/A,FALSE,"A1"}</definedName>
    <definedName name="qqqq_4" localSheetId="7" hidden="1">{#N/A,#N/A,FALSE,"A4";#N/A,#N/A,FALSE,"A3";#N/A,#N/A,FALSE,"A2";#N/A,#N/A,FALSE,"A1"}</definedName>
    <definedName name="qqqq_4" localSheetId="1" hidden="1">{#N/A,#N/A,FALSE,"A4";#N/A,#N/A,FALSE,"A3";#N/A,#N/A,FALSE,"A2";#N/A,#N/A,FALSE,"A1"}</definedName>
    <definedName name="qqqq_4" localSheetId="2" hidden="1">{#N/A,#N/A,FALSE,"A4";#N/A,#N/A,FALSE,"A3";#N/A,#N/A,FALSE,"A2";#N/A,#N/A,FALSE,"A1"}</definedName>
    <definedName name="qqqq_4" localSheetId="8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6" hidden="1">{#N/A,#N/A,FALSE,"A4";#N/A,#N/A,FALSE,"A3";#N/A,#N/A,FALSE,"A2";#N/A,#N/A,FALSE,"A1"}</definedName>
    <definedName name="qqqq_5" localSheetId="7" hidden="1">{#N/A,#N/A,FALSE,"A4";#N/A,#N/A,FALSE,"A3";#N/A,#N/A,FALSE,"A2";#N/A,#N/A,FALSE,"A1"}</definedName>
    <definedName name="qqqq_5" localSheetId="1" hidden="1">{#N/A,#N/A,FALSE,"A4";#N/A,#N/A,FALSE,"A3";#N/A,#N/A,FALSE,"A2";#N/A,#N/A,FALSE,"A1"}</definedName>
    <definedName name="qqqq_5" localSheetId="2" hidden="1">{#N/A,#N/A,FALSE,"A4";#N/A,#N/A,FALSE,"A3";#N/A,#N/A,FALSE,"A2";#N/A,#N/A,FALSE,"A1"}</definedName>
    <definedName name="qqqq_5" localSheetId="8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4" hidden="1">{#N/A,#N/A,FALSE,"Indice"}</definedName>
    <definedName name="qqqqq" localSheetId="6" hidden="1">{#N/A,#N/A,FALSE,"Indice"}</definedName>
    <definedName name="qqqqq" localSheetId="7" hidden="1">{#N/A,#N/A,FALSE,"Indice"}</definedName>
    <definedName name="qqqqq" localSheetId="1" hidden="1">{#N/A,#N/A,FALSE,"Indice"}</definedName>
    <definedName name="qqqqq" localSheetId="2" hidden="1">{#N/A,#N/A,FALSE,"Indice"}</definedName>
    <definedName name="qqqqq" localSheetId="3" hidden="1">{#N/A,#N/A,FALSE,"Indice"}</definedName>
    <definedName name="qqqqq" localSheetId="8" hidden="1">{#N/A,#N/A,FALSE,"Indice"}</definedName>
    <definedName name="qqqqq" hidden="1">{#N/A,#N/A,FALSE,"Indice"}</definedName>
    <definedName name="qqqqq_1" localSheetId="6" hidden="1">{#N/A,#N/A,FALSE,"Indice"}</definedName>
    <definedName name="qqqqq_1" localSheetId="7" hidden="1">{#N/A,#N/A,FALSE,"Indice"}</definedName>
    <definedName name="qqqqq_1" localSheetId="1" hidden="1">{#N/A,#N/A,FALSE,"Indice"}</definedName>
    <definedName name="qqqqq_1" localSheetId="2" hidden="1">{#N/A,#N/A,FALSE,"Indice"}</definedName>
    <definedName name="qqqqq_1" localSheetId="8" hidden="1">{#N/A,#N/A,FALSE,"Indice"}</definedName>
    <definedName name="qqqqq_1" hidden="1">{#N/A,#N/A,FALSE,"Indice"}</definedName>
    <definedName name="qqqqq_2" localSheetId="6" hidden="1">{#N/A,#N/A,FALSE,"Indice"}</definedName>
    <definedName name="qqqqq_2" localSheetId="7" hidden="1">{#N/A,#N/A,FALSE,"Indice"}</definedName>
    <definedName name="qqqqq_2" localSheetId="1" hidden="1">{#N/A,#N/A,FALSE,"Indice"}</definedName>
    <definedName name="qqqqq_2" localSheetId="2" hidden="1">{#N/A,#N/A,FALSE,"Indice"}</definedName>
    <definedName name="qqqqq_2" localSheetId="8" hidden="1">{#N/A,#N/A,FALSE,"Indice"}</definedName>
    <definedName name="qqqqq_2" hidden="1">{#N/A,#N/A,FALSE,"Indice"}</definedName>
    <definedName name="qqqqq_3" localSheetId="6" hidden="1">{#N/A,#N/A,FALSE,"Indice"}</definedName>
    <definedName name="qqqqq_3" localSheetId="7" hidden="1">{#N/A,#N/A,FALSE,"Indice"}</definedName>
    <definedName name="qqqqq_3" localSheetId="1" hidden="1">{#N/A,#N/A,FALSE,"Indice"}</definedName>
    <definedName name="qqqqq_3" localSheetId="2" hidden="1">{#N/A,#N/A,FALSE,"Indice"}</definedName>
    <definedName name="qqqqq_3" localSheetId="8" hidden="1">{#N/A,#N/A,FALSE,"Indice"}</definedName>
    <definedName name="qqqqq_3" hidden="1">{#N/A,#N/A,FALSE,"Indice"}</definedName>
    <definedName name="qqqqq_4" localSheetId="6" hidden="1">{#N/A,#N/A,FALSE,"Indice"}</definedName>
    <definedName name="qqqqq_4" localSheetId="7" hidden="1">{#N/A,#N/A,FALSE,"Indice"}</definedName>
    <definedName name="qqqqq_4" localSheetId="1" hidden="1">{#N/A,#N/A,FALSE,"Indice"}</definedName>
    <definedName name="qqqqq_4" localSheetId="2" hidden="1">{#N/A,#N/A,FALSE,"Indice"}</definedName>
    <definedName name="qqqqq_4" localSheetId="8" hidden="1">{#N/A,#N/A,FALSE,"Indice"}</definedName>
    <definedName name="qqqqq_4" hidden="1">{#N/A,#N/A,FALSE,"Indice"}</definedName>
    <definedName name="qqqqq_5" localSheetId="6" hidden="1">{#N/A,#N/A,FALSE,"Indice"}</definedName>
    <definedName name="qqqqq_5" localSheetId="7" hidden="1">{#N/A,#N/A,FALSE,"Indice"}</definedName>
    <definedName name="qqqqq_5" localSheetId="1" hidden="1">{#N/A,#N/A,FALSE,"Indice"}</definedName>
    <definedName name="qqqqq_5" localSheetId="2" hidden="1">{#N/A,#N/A,FALSE,"Indice"}</definedName>
    <definedName name="qqqqq_5" localSheetId="8" hidden="1">{#N/A,#N/A,FALSE,"Indice"}</definedName>
    <definedName name="qqqqq_5" hidden="1">{#N/A,#N/A,FALSE,"Indice"}</definedName>
    <definedName name="qqqqqa" localSheetId="4" hidden="1">{#N/A,#N/A,FALSE,"B3";#N/A,#N/A,FALSE,"B2";#N/A,#N/A,FALSE,"B1"}</definedName>
    <definedName name="qqqqqa" localSheetId="6" hidden="1">{#N/A,#N/A,FALSE,"B3";#N/A,#N/A,FALSE,"B2";#N/A,#N/A,FALSE,"B1"}</definedName>
    <definedName name="qqqqqa" localSheetId="7" hidden="1">{#N/A,#N/A,FALSE,"B3";#N/A,#N/A,FALSE,"B2";#N/A,#N/A,FALSE,"B1"}</definedName>
    <definedName name="qqqqqa" localSheetId="1" hidden="1">{#N/A,#N/A,FALSE,"B3";#N/A,#N/A,FALSE,"B2";#N/A,#N/A,FALSE,"B1"}</definedName>
    <definedName name="qqqqqa" localSheetId="2" hidden="1">{#N/A,#N/A,FALSE,"B3";#N/A,#N/A,FALSE,"B2";#N/A,#N/A,FALSE,"B1"}</definedName>
    <definedName name="qqqqqa" localSheetId="3" hidden="1">{#N/A,#N/A,FALSE,"B3";#N/A,#N/A,FALSE,"B2";#N/A,#N/A,FALSE,"B1"}</definedName>
    <definedName name="qqqqqa" localSheetId="8" hidden="1">{#N/A,#N/A,FALSE,"B3";#N/A,#N/A,FALSE,"B2";#N/A,#N/A,FALSE,"B1"}</definedName>
    <definedName name="qqqqqa" hidden="1">{#N/A,#N/A,FALSE,"B3";#N/A,#N/A,FALSE,"B2";#N/A,#N/A,FALSE,"B1"}</definedName>
    <definedName name="qqqqqa_1" localSheetId="6" hidden="1">{#N/A,#N/A,FALSE,"B3";#N/A,#N/A,FALSE,"B2";#N/A,#N/A,FALSE,"B1"}</definedName>
    <definedName name="qqqqqa_1" localSheetId="7" hidden="1">{#N/A,#N/A,FALSE,"B3";#N/A,#N/A,FALSE,"B2";#N/A,#N/A,FALSE,"B1"}</definedName>
    <definedName name="qqqqqa_1" localSheetId="1" hidden="1">{#N/A,#N/A,FALSE,"B3";#N/A,#N/A,FALSE,"B2";#N/A,#N/A,FALSE,"B1"}</definedName>
    <definedName name="qqqqqa_1" localSheetId="2" hidden="1">{#N/A,#N/A,FALSE,"B3";#N/A,#N/A,FALSE,"B2";#N/A,#N/A,FALSE,"B1"}</definedName>
    <definedName name="qqqqqa_1" localSheetId="8" hidden="1">{#N/A,#N/A,FALSE,"B3";#N/A,#N/A,FALSE,"B2";#N/A,#N/A,FALSE,"B1"}</definedName>
    <definedName name="qqqqqa_1" hidden="1">{#N/A,#N/A,FALSE,"B3";#N/A,#N/A,FALSE,"B2";#N/A,#N/A,FALSE,"B1"}</definedName>
    <definedName name="qqqqqa_2" localSheetId="6" hidden="1">{#N/A,#N/A,FALSE,"B3";#N/A,#N/A,FALSE,"B2";#N/A,#N/A,FALSE,"B1"}</definedName>
    <definedName name="qqqqqa_2" localSheetId="7" hidden="1">{#N/A,#N/A,FALSE,"B3";#N/A,#N/A,FALSE,"B2";#N/A,#N/A,FALSE,"B1"}</definedName>
    <definedName name="qqqqqa_2" localSheetId="1" hidden="1">{#N/A,#N/A,FALSE,"B3";#N/A,#N/A,FALSE,"B2";#N/A,#N/A,FALSE,"B1"}</definedName>
    <definedName name="qqqqqa_2" localSheetId="2" hidden="1">{#N/A,#N/A,FALSE,"B3";#N/A,#N/A,FALSE,"B2";#N/A,#N/A,FALSE,"B1"}</definedName>
    <definedName name="qqqqqa_2" localSheetId="8" hidden="1">{#N/A,#N/A,FALSE,"B3";#N/A,#N/A,FALSE,"B2";#N/A,#N/A,FALSE,"B1"}</definedName>
    <definedName name="qqqqqa_2" hidden="1">{#N/A,#N/A,FALSE,"B3";#N/A,#N/A,FALSE,"B2";#N/A,#N/A,FALSE,"B1"}</definedName>
    <definedName name="qqqqqa_3" localSheetId="6" hidden="1">{#N/A,#N/A,FALSE,"B3";#N/A,#N/A,FALSE,"B2";#N/A,#N/A,FALSE,"B1"}</definedName>
    <definedName name="qqqqqa_3" localSheetId="7" hidden="1">{#N/A,#N/A,FALSE,"B3";#N/A,#N/A,FALSE,"B2";#N/A,#N/A,FALSE,"B1"}</definedName>
    <definedName name="qqqqqa_3" localSheetId="1" hidden="1">{#N/A,#N/A,FALSE,"B3";#N/A,#N/A,FALSE,"B2";#N/A,#N/A,FALSE,"B1"}</definedName>
    <definedName name="qqqqqa_3" localSheetId="2" hidden="1">{#N/A,#N/A,FALSE,"B3";#N/A,#N/A,FALSE,"B2";#N/A,#N/A,FALSE,"B1"}</definedName>
    <definedName name="qqqqqa_3" localSheetId="8" hidden="1">{#N/A,#N/A,FALSE,"B3";#N/A,#N/A,FALSE,"B2";#N/A,#N/A,FALSE,"B1"}</definedName>
    <definedName name="qqqqqa_3" hidden="1">{#N/A,#N/A,FALSE,"B3";#N/A,#N/A,FALSE,"B2";#N/A,#N/A,FALSE,"B1"}</definedName>
    <definedName name="qqqqqa_4" localSheetId="6" hidden="1">{#N/A,#N/A,FALSE,"B3";#N/A,#N/A,FALSE,"B2";#N/A,#N/A,FALSE,"B1"}</definedName>
    <definedName name="qqqqqa_4" localSheetId="7" hidden="1">{#N/A,#N/A,FALSE,"B3";#N/A,#N/A,FALSE,"B2";#N/A,#N/A,FALSE,"B1"}</definedName>
    <definedName name="qqqqqa_4" localSheetId="1" hidden="1">{#N/A,#N/A,FALSE,"B3";#N/A,#N/A,FALSE,"B2";#N/A,#N/A,FALSE,"B1"}</definedName>
    <definedName name="qqqqqa_4" localSheetId="2" hidden="1">{#N/A,#N/A,FALSE,"B3";#N/A,#N/A,FALSE,"B2";#N/A,#N/A,FALSE,"B1"}</definedName>
    <definedName name="qqqqqa_4" localSheetId="8" hidden="1">{#N/A,#N/A,FALSE,"B3";#N/A,#N/A,FALSE,"B2";#N/A,#N/A,FALSE,"B1"}</definedName>
    <definedName name="qqqqqa_4" hidden="1">{#N/A,#N/A,FALSE,"B3";#N/A,#N/A,FALSE,"B2";#N/A,#N/A,FALSE,"B1"}</definedName>
    <definedName name="qqqqqa_5" localSheetId="6" hidden="1">{#N/A,#N/A,FALSE,"B3";#N/A,#N/A,FALSE,"B2";#N/A,#N/A,FALSE,"B1"}</definedName>
    <definedName name="qqqqqa_5" localSheetId="7" hidden="1">{#N/A,#N/A,FALSE,"B3";#N/A,#N/A,FALSE,"B2";#N/A,#N/A,FALSE,"B1"}</definedName>
    <definedName name="qqqqqa_5" localSheetId="1" hidden="1">{#N/A,#N/A,FALSE,"B3";#N/A,#N/A,FALSE,"B2";#N/A,#N/A,FALSE,"B1"}</definedName>
    <definedName name="qqqqqa_5" localSheetId="2" hidden="1">{#N/A,#N/A,FALSE,"B3";#N/A,#N/A,FALSE,"B2";#N/A,#N/A,FALSE,"B1"}</definedName>
    <definedName name="qqqqqa_5" localSheetId="8" hidden="1">{#N/A,#N/A,FALSE,"B3";#N/A,#N/A,FALSE,"B2";#N/A,#N/A,FALSE,"B1"}</definedName>
    <definedName name="qqqqqa_5" hidden="1">{#N/A,#N/A,FALSE,"B3";#N/A,#N/A,FALSE,"B2";#N/A,#N/A,FALSE,"B1"}</definedName>
    <definedName name="QW" localSheetId="4" hidden="1">{#N/A,#N/A,FALSE,"Indice"}</definedName>
    <definedName name="QW" localSheetId="6" hidden="1">{#N/A,#N/A,FALSE,"Indice"}</definedName>
    <definedName name="QW" localSheetId="7" hidden="1">{#N/A,#N/A,FALSE,"Indice"}</definedName>
    <definedName name="QW" localSheetId="1" hidden="1">{#N/A,#N/A,FALSE,"Indice"}</definedName>
    <definedName name="QW" localSheetId="2" hidden="1">{#N/A,#N/A,FALSE,"Indice"}</definedName>
    <definedName name="QW" localSheetId="3" hidden="1">{#N/A,#N/A,FALSE,"Indice"}</definedName>
    <definedName name="QW" localSheetId="8" hidden="1">{#N/A,#N/A,FALSE,"Indice"}</definedName>
    <definedName name="QW" hidden="1">{#N/A,#N/A,FALSE,"Indice"}</definedName>
    <definedName name="QW_1" localSheetId="6" hidden="1">{#N/A,#N/A,FALSE,"Indice"}</definedName>
    <definedName name="QW_1" localSheetId="7" hidden="1">{#N/A,#N/A,FALSE,"Indice"}</definedName>
    <definedName name="QW_1" localSheetId="1" hidden="1">{#N/A,#N/A,FALSE,"Indice"}</definedName>
    <definedName name="QW_1" localSheetId="2" hidden="1">{#N/A,#N/A,FALSE,"Indice"}</definedName>
    <definedName name="QW_1" localSheetId="8" hidden="1">{#N/A,#N/A,FALSE,"Indice"}</definedName>
    <definedName name="QW_1" hidden="1">{#N/A,#N/A,FALSE,"Indice"}</definedName>
    <definedName name="QW_2" localSheetId="6" hidden="1">{#N/A,#N/A,FALSE,"Indice"}</definedName>
    <definedName name="QW_2" localSheetId="7" hidden="1">{#N/A,#N/A,FALSE,"Indice"}</definedName>
    <definedName name="QW_2" localSheetId="1" hidden="1">{#N/A,#N/A,FALSE,"Indice"}</definedName>
    <definedName name="QW_2" localSheetId="2" hidden="1">{#N/A,#N/A,FALSE,"Indice"}</definedName>
    <definedName name="QW_2" localSheetId="8" hidden="1">{#N/A,#N/A,FALSE,"Indice"}</definedName>
    <definedName name="QW_2" hidden="1">{#N/A,#N/A,FALSE,"Indice"}</definedName>
    <definedName name="QW_3" localSheetId="6" hidden="1">{#N/A,#N/A,FALSE,"Indice"}</definedName>
    <definedName name="QW_3" localSheetId="7" hidden="1">{#N/A,#N/A,FALSE,"Indice"}</definedName>
    <definedName name="QW_3" localSheetId="1" hidden="1">{#N/A,#N/A,FALSE,"Indice"}</definedName>
    <definedName name="QW_3" localSheetId="2" hidden="1">{#N/A,#N/A,FALSE,"Indice"}</definedName>
    <definedName name="QW_3" localSheetId="8" hidden="1">{#N/A,#N/A,FALSE,"Indice"}</definedName>
    <definedName name="QW_3" hidden="1">{#N/A,#N/A,FALSE,"Indice"}</definedName>
    <definedName name="QW_4" localSheetId="6" hidden="1">{#N/A,#N/A,FALSE,"Indice"}</definedName>
    <definedName name="QW_4" localSheetId="7" hidden="1">{#N/A,#N/A,FALSE,"Indice"}</definedName>
    <definedName name="QW_4" localSheetId="1" hidden="1">{#N/A,#N/A,FALSE,"Indice"}</definedName>
    <definedName name="QW_4" localSheetId="2" hidden="1">{#N/A,#N/A,FALSE,"Indice"}</definedName>
    <definedName name="QW_4" localSheetId="8" hidden="1">{#N/A,#N/A,FALSE,"Indice"}</definedName>
    <definedName name="QW_4" hidden="1">{#N/A,#N/A,FALSE,"Indice"}</definedName>
    <definedName name="QW_5" localSheetId="6" hidden="1">{#N/A,#N/A,FALSE,"Indice"}</definedName>
    <definedName name="QW_5" localSheetId="7" hidden="1">{#N/A,#N/A,FALSE,"Indice"}</definedName>
    <definedName name="QW_5" localSheetId="1" hidden="1">{#N/A,#N/A,FALSE,"Indice"}</definedName>
    <definedName name="QW_5" localSheetId="2" hidden="1">{#N/A,#N/A,FALSE,"Indice"}</definedName>
    <definedName name="QW_5" localSheetId="8" hidden="1">{#N/A,#N/A,FALSE,"Indice"}</definedName>
    <definedName name="QW_5" hidden="1">{#N/A,#N/A,FALSE,"Indice"}</definedName>
    <definedName name="R_KF_25">[2]VALORI!$C$36</definedName>
    <definedName name="raffronto" localSheetId="6" hidden="1">{#N/A,#N/A,FALSE,"A4";#N/A,#N/A,FALSE,"A3";#N/A,#N/A,FALSE,"A2";#N/A,#N/A,FALSE,"A1"}</definedName>
    <definedName name="raffronto" localSheetId="7" hidden="1">{#N/A,#N/A,FALSE,"A4";#N/A,#N/A,FALSE,"A3";#N/A,#N/A,FALSE,"A2";#N/A,#N/A,FALSE,"A1"}</definedName>
    <definedName name="raffronto" localSheetId="1" hidden="1">{#N/A,#N/A,FALSE,"A4";#N/A,#N/A,FALSE,"A3";#N/A,#N/A,FALSE,"A2";#N/A,#N/A,FALSE,"A1"}</definedName>
    <definedName name="raffronto" localSheetId="2" hidden="1">{#N/A,#N/A,FALSE,"A4";#N/A,#N/A,FALSE,"A3";#N/A,#N/A,FALSE,"A2";#N/A,#N/A,FALSE,"A1"}</definedName>
    <definedName name="raffronto" localSheetId="8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1">#REF!</definedName>
    <definedName name="rappirccs98">#REF!</definedName>
    <definedName name="rappusl98" localSheetId="1">#REF!</definedName>
    <definedName name="rappusl98">#REF!</definedName>
    <definedName name="RDCPDEL" localSheetId="6">#REF!</definedName>
    <definedName name="RDCPDEL" localSheetId="1">#REF!</definedName>
    <definedName name="RDCPDEL" localSheetId="2">#REF!</definedName>
    <definedName name="RDCPDEL">#REF!</definedName>
    <definedName name="RDCPDELACC" localSheetId="6">#REF!</definedName>
    <definedName name="RDCPDELACC" localSheetId="1">#REF!</definedName>
    <definedName name="RDCPDELACC" localSheetId="2">#REF!</definedName>
    <definedName name="RDCPDELACC">#REF!</definedName>
    <definedName name="RDCPS" localSheetId="6">#REF!</definedName>
    <definedName name="RDCPS" localSheetId="1">#REF!</definedName>
    <definedName name="RDCPS" localSheetId="2">#REF!</definedName>
    <definedName name="RDCPS">#REF!</definedName>
    <definedName name="RDCPSACC" localSheetId="6">#REF!</definedName>
    <definedName name="RDCPSACC" localSheetId="1">#REF!</definedName>
    <definedName name="RDCPSACC" localSheetId="2">#REF!</definedName>
    <definedName name="RDCPSACC">#REF!</definedName>
    <definedName name="rdenpamacc" localSheetId="6">#REF!</definedName>
    <definedName name="rdenpamacc" localSheetId="1">#REF!</definedName>
    <definedName name="rdenpamacc" localSheetId="2">#REF!</definedName>
    <definedName name="rdenpamacc">#REF!</definedName>
    <definedName name="RDINADEL" localSheetId="6">#REF!</definedName>
    <definedName name="RDINADEL" localSheetId="1">#REF!</definedName>
    <definedName name="RDINADEL" localSheetId="2">#REF!</definedName>
    <definedName name="RDINADEL">#REF!</definedName>
    <definedName name="RDINADELACC" localSheetId="6">#REF!</definedName>
    <definedName name="RDINADELACC" localSheetId="1">#REF!</definedName>
    <definedName name="RDINADELACC" localSheetId="2">#REF!</definedName>
    <definedName name="RDINADELACC">#REF!</definedName>
    <definedName name="RDINADELASL" localSheetId="6">#REF!</definedName>
    <definedName name="RDINADELASL" localSheetId="1">#REF!</definedName>
    <definedName name="RDINADELASL" localSheetId="2">#REF!</definedName>
    <definedName name="RDINADELASL">#REF!</definedName>
    <definedName name="RDINPS" localSheetId="6">#REF!</definedName>
    <definedName name="RDINPS" localSheetId="1">#REF!</definedName>
    <definedName name="RDINPS" localSheetId="2">#REF!</definedName>
    <definedName name="RDINPS">#REF!</definedName>
    <definedName name="RDINPSACC" localSheetId="6">#REF!</definedName>
    <definedName name="RDINPSACC" localSheetId="1">#REF!</definedName>
    <definedName name="RDINPSACC" localSheetId="2">#REF!</definedName>
    <definedName name="RDINPSACC">#REF!</definedName>
    <definedName name="RDIRAP" localSheetId="6">#REF!</definedName>
    <definedName name="RDIRAP" localSheetId="1">#REF!</definedName>
    <definedName name="RDIRAP" localSheetId="2">#REF!</definedName>
    <definedName name="RDIRAP">#REF!</definedName>
    <definedName name="RDIRAPACC" localSheetId="6">#REF!</definedName>
    <definedName name="RDIRAPACC" localSheetId="1">#REF!</definedName>
    <definedName name="RDIRAPACC" localSheetId="2">#REF!</definedName>
    <definedName name="RDIRAPACC">#REF!</definedName>
    <definedName name="RDRSTIP" localSheetId="6">#REF!</definedName>
    <definedName name="RDRSTIP" localSheetId="1">#REF!</definedName>
    <definedName name="RDRSTIP" localSheetId="2">#REF!</definedName>
    <definedName name="RDRSTIP">#REF!</definedName>
    <definedName name="RDSTIP" localSheetId="6">#REF!</definedName>
    <definedName name="RDSTIP" localSheetId="1">#REF!</definedName>
    <definedName name="RDSTIP" localSheetId="2">#REF!</definedName>
    <definedName name="RDSTIP">#REF!</definedName>
    <definedName name="RDSTIPACC" localSheetId="6">#REF!</definedName>
    <definedName name="RDSTIPACC" localSheetId="1">#REF!</definedName>
    <definedName name="RDSTIPACC" localSheetId="2">#REF!</definedName>
    <definedName name="RDSTIPACC">#REF!</definedName>
    <definedName name="REGIONI" localSheetId="1">'[3]TABELLE CALCOLO'!$A$5:$A$25</definedName>
    <definedName name="REGIONI">'[4]TABELLE CALCOLO'!$A$5:$A$25</definedName>
    <definedName name="regola1" localSheetId="1">'[41]Quadro macro'!$C$12</definedName>
    <definedName name="regola1">'[42]Quadro macro'!$C$12</definedName>
    <definedName name="resa" localSheetId="4" hidden="1">{#N/A,#N/A,FALSE,"B1";#N/A,#N/A,FALSE,"B2";#N/A,#N/A,FALSE,"B3";#N/A,#N/A,FALSE,"A4";#N/A,#N/A,FALSE,"A3";#N/A,#N/A,FALSE,"A2";#N/A,#N/A,FALSE,"A1";#N/A,#N/A,FALSE,"Indice"}</definedName>
    <definedName name="resa" localSheetId="6" hidden="1">{#N/A,#N/A,FALSE,"B1";#N/A,#N/A,FALSE,"B2";#N/A,#N/A,FALSE,"B3";#N/A,#N/A,FALSE,"A4";#N/A,#N/A,FALSE,"A3";#N/A,#N/A,FALSE,"A2";#N/A,#N/A,FALSE,"A1";#N/A,#N/A,FALSE,"Indice"}</definedName>
    <definedName name="resa" localSheetId="7" hidden="1">{#N/A,#N/A,FALSE,"B1";#N/A,#N/A,FALSE,"B2";#N/A,#N/A,FALSE,"B3";#N/A,#N/A,FALSE,"A4";#N/A,#N/A,FALSE,"A3";#N/A,#N/A,FALSE,"A2";#N/A,#N/A,FALSE,"A1";#N/A,#N/A,FALSE,"Indice"}</definedName>
    <definedName name="resa" localSheetId="1" hidden="1">{#N/A,#N/A,FALSE,"B1";#N/A,#N/A,FALSE,"B2";#N/A,#N/A,FALSE,"B3";#N/A,#N/A,FALSE,"A4";#N/A,#N/A,FALSE,"A3";#N/A,#N/A,FALSE,"A2";#N/A,#N/A,FALSE,"A1";#N/A,#N/A,FALSE,"Indice"}</definedName>
    <definedName name="resa" localSheetId="2" hidden="1">{#N/A,#N/A,FALSE,"B1";#N/A,#N/A,FALSE,"B2";#N/A,#N/A,FALSE,"B3";#N/A,#N/A,FALSE,"A4";#N/A,#N/A,FALSE,"A3";#N/A,#N/A,FALSE,"A2";#N/A,#N/A,FALSE,"A1";#N/A,#N/A,FALSE,"Indice"}</definedName>
    <definedName name="resa" localSheetId="3" hidden="1">{#N/A,#N/A,FALSE,"B1";#N/A,#N/A,FALSE,"B2";#N/A,#N/A,FALSE,"B3";#N/A,#N/A,FALSE,"A4";#N/A,#N/A,FALSE,"A3";#N/A,#N/A,FALSE,"A2";#N/A,#N/A,FALSE,"A1";#N/A,#N/A,FALSE,"Indice"}</definedName>
    <definedName name="resa" localSheetId="8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6" hidden="1">{#N/A,#N/A,FALSE,"B1";#N/A,#N/A,FALSE,"B2";#N/A,#N/A,FALSE,"B3";#N/A,#N/A,FALSE,"A4";#N/A,#N/A,FALSE,"A3";#N/A,#N/A,FALSE,"A2";#N/A,#N/A,FALSE,"A1";#N/A,#N/A,FALSE,"Indice"}</definedName>
    <definedName name="resa_1" localSheetId="7" hidden="1">{#N/A,#N/A,FALSE,"B1";#N/A,#N/A,FALSE,"B2";#N/A,#N/A,FALSE,"B3";#N/A,#N/A,FALSE,"A4";#N/A,#N/A,FALSE,"A3";#N/A,#N/A,FALSE,"A2";#N/A,#N/A,FALSE,"A1";#N/A,#N/A,FALSE,"Indice"}</definedName>
    <definedName name="resa_1" localSheetId="1" hidden="1">{#N/A,#N/A,FALSE,"B1";#N/A,#N/A,FALSE,"B2";#N/A,#N/A,FALSE,"B3";#N/A,#N/A,FALSE,"A4";#N/A,#N/A,FALSE,"A3";#N/A,#N/A,FALSE,"A2";#N/A,#N/A,FALSE,"A1";#N/A,#N/A,FALSE,"Indice"}</definedName>
    <definedName name="resa_1" localSheetId="2" hidden="1">{#N/A,#N/A,FALSE,"B1";#N/A,#N/A,FALSE,"B2";#N/A,#N/A,FALSE,"B3";#N/A,#N/A,FALSE,"A4";#N/A,#N/A,FALSE,"A3";#N/A,#N/A,FALSE,"A2";#N/A,#N/A,FALSE,"A1";#N/A,#N/A,FALSE,"Indice"}</definedName>
    <definedName name="resa_1" localSheetId="8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6" hidden="1">{#N/A,#N/A,FALSE,"B1";#N/A,#N/A,FALSE,"B2";#N/A,#N/A,FALSE,"B3";#N/A,#N/A,FALSE,"A4";#N/A,#N/A,FALSE,"A3";#N/A,#N/A,FALSE,"A2";#N/A,#N/A,FALSE,"A1";#N/A,#N/A,FALSE,"Indice"}</definedName>
    <definedName name="resa_2" localSheetId="7" hidden="1">{#N/A,#N/A,FALSE,"B1";#N/A,#N/A,FALSE,"B2";#N/A,#N/A,FALSE,"B3";#N/A,#N/A,FALSE,"A4";#N/A,#N/A,FALSE,"A3";#N/A,#N/A,FALSE,"A2";#N/A,#N/A,FALSE,"A1";#N/A,#N/A,FALSE,"Indice"}</definedName>
    <definedName name="resa_2" localSheetId="1" hidden="1">{#N/A,#N/A,FALSE,"B1";#N/A,#N/A,FALSE,"B2";#N/A,#N/A,FALSE,"B3";#N/A,#N/A,FALSE,"A4";#N/A,#N/A,FALSE,"A3";#N/A,#N/A,FALSE,"A2";#N/A,#N/A,FALSE,"A1";#N/A,#N/A,FALSE,"Indice"}</definedName>
    <definedName name="resa_2" localSheetId="2" hidden="1">{#N/A,#N/A,FALSE,"B1";#N/A,#N/A,FALSE,"B2";#N/A,#N/A,FALSE,"B3";#N/A,#N/A,FALSE,"A4";#N/A,#N/A,FALSE,"A3";#N/A,#N/A,FALSE,"A2";#N/A,#N/A,FALSE,"A1";#N/A,#N/A,FALSE,"Indice"}</definedName>
    <definedName name="resa_2" localSheetId="8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6" hidden="1">{#N/A,#N/A,FALSE,"B1";#N/A,#N/A,FALSE,"B2";#N/A,#N/A,FALSE,"B3";#N/A,#N/A,FALSE,"A4";#N/A,#N/A,FALSE,"A3";#N/A,#N/A,FALSE,"A2";#N/A,#N/A,FALSE,"A1";#N/A,#N/A,FALSE,"Indice"}</definedName>
    <definedName name="resa_3" localSheetId="7" hidden="1">{#N/A,#N/A,FALSE,"B1";#N/A,#N/A,FALSE,"B2";#N/A,#N/A,FALSE,"B3";#N/A,#N/A,FALSE,"A4";#N/A,#N/A,FALSE,"A3";#N/A,#N/A,FALSE,"A2";#N/A,#N/A,FALSE,"A1";#N/A,#N/A,FALSE,"Indice"}</definedName>
    <definedName name="resa_3" localSheetId="1" hidden="1">{#N/A,#N/A,FALSE,"B1";#N/A,#N/A,FALSE,"B2";#N/A,#N/A,FALSE,"B3";#N/A,#N/A,FALSE,"A4";#N/A,#N/A,FALSE,"A3";#N/A,#N/A,FALSE,"A2";#N/A,#N/A,FALSE,"A1";#N/A,#N/A,FALSE,"Indice"}</definedName>
    <definedName name="resa_3" localSheetId="2" hidden="1">{#N/A,#N/A,FALSE,"B1";#N/A,#N/A,FALSE,"B2";#N/A,#N/A,FALSE,"B3";#N/A,#N/A,FALSE,"A4";#N/A,#N/A,FALSE,"A3";#N/A,#N/A,FALSE,"A2";#N/A,#N/A,FALSE,"A1";#N/A,#N/A,FALSE,"Indice"}</definedName>
    <definedName name="resa_3" localSheetId="8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6" hidden="1">{#N/A,#N/A,FALSE,"B1";#N/A,#N/A,FALSE,"B2";#N/A,#N/A,FALSE,"B3";#N/A,#N/A,FALSE,"A4";#N/A,#N/A,FALSE,"A3";#N/A,#N/A,FALSE,"A2";#N/A,#N/A,FALSE,"A1";#N/A,#N/A,FALSE,"Indice"}</definedName>
    <definedName name="resa_4" localSheetId="7" hidden="1">{#N/A,#N/A,FALSE,"B1";#N/A,#N/A,FALSE,"B2";#N/A,#N/A,FALSE,"B3";#N/A,#N/A,FALSE,"A4";#N/A,#N/A,FALSE,"A3";#N/A,#N/A,FALSE,"A2";#N/A,#N/A,FALSE,"A1";#N/A,#N/A,FALSE,"Indice"}</definedName>
    <definedName name="resa_4" localSheetId="1" hidden="1">{#N/A,#N/A,FALSE,"B1";#N/A,#N/A,FALSE,"B2";#N/A,#N/A,FALSE,"B3";#N/A,#N/A,FALSE,"A4";#N/A,#N/A,FALSE,"A3";#N/A,#N/A,FALSE,"A2";#N/A,#N/A,FALSE,"A1";#N/A,#N/A,FALSE,"Indice"}</definedName>
    <definedName name="resa_4" localSheetId="2" hidden="1">{#N/A,#N/A,FALSE,"B1";#N/A,#N/A,FALSE,"B2";#N/A,#N/A,FALSE,"B3";#N/A,#N/A,FALSE,"A4";#N/A,#N/A,FALSE,"A3";#N/A,#N/A,FALSE,"A2";#N/A,#N/A,FALSE,"A1";#N/A,#N/A,FALSE,"Indice"}</definedName>
    <definedName name="resa_4" localSheetId="8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6" hidden="1">{#N/A,#N/A,FALSE,"B1";#N/A,#N/A,FALSE,"B2";#N/A,#N/A,FALSE,"B3";#N/A,#N/A,FALSE,"A4";#N/A,#N/A,FALSE,"A3";#N/A,#N/A,FALSE,"A2";#N/A,#N/A,FALSE,"A1";#N/A,#N/A,FALSE,"Indice"}</definedName>
    <definedName name="resa_5" localSheetId="7" hidden="1">{#N/A,#N/A,FALSE,"B1";#N/A,#N/A,FALSE,"B2";#N/A,#N/A,FALSE,"B3";#N/A,#N/A,FALSE,"A4";#N/A,#N/A,FALSE,"A3";#N/A,#N/A,FALSE,"A2";#N/A,#N/A,FALSE,"A1";#N/A,#N/A,FALSE,"Indice"}</definedName>
    <definedName name="resa_5" localSheetId="1" hidden="1">{#N/A,#N/A,FALSE,"B1";#N/A,#N/A,FALSE,"B2";#N/A,#N/A,FALSE,"B3";#N/A,#N/A,FALSE,"A4";#N/A,#N/A,FALSE,"A3";#N/A,#N/A,FALSE,"A2";#N/A,#N/A,FALSE,"A1";#N/A,#N/A,FALSE,"Indice"}</definedName>
    <definedName name="resa_5" localSheetId="2" hidden="1">{#N/A,#N/A,FALSE,"B1";#N/A,#N/A,FALSE,"B2";#N/A,#N/A,FALSE,"B3";#N/A,#N/A,FALSE,"A4";#N/A,#N/A,FALSE,"A3";#N/A,#N/A,FALSE,"A2";#N/A,#N/A,FALSE,"A1";#N/A,#N/A,FALSE,"Indice"}</definedName>
    <definedName name="resa_5" localSheetId="8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6">#REF!</definedName>
    <definedName name="Results" localSheetId="1">#REF!</definedName>
    <definedName name="Results">#REF!</definedName>
    <definedName name="rettifiche" localSheetId="6">'[23]tabella rettifiche'!$A:$B</definedName>
    <definedName name="rettifiche" localSheetId="1">'[24]tabella rettifiche'!$A:$B</definedName>
    <definedName name="rettifiche" localSheetId="2">'[25]tabella rettifiche'!$A:$B</definedName>
    <definedName name="rettifiche">'[26]tabella rettifiche'!$A:$B</definedName>
    <definedName name="ricavink" localSheetId="4" hidden="1">{#N/A,#N/A,FALSE,"B1";#N/A,#N/A,FALSE,"B2";#N/A,#N/A,FALSE,"B3";#N/A,#N/A,FALSE,"A4";#N/A,#N/A,FALSE,"A3";#N/A,#N/A,FALSE,"A2";#N/A,#N/A,FALSE,"A1";#N/A,#N/A,FALSE,"Indice"}</definedName>
    <definedName name="ricavink" localSheetId="6" hidden="1">{#N/A,#N/A,FALSE,"B1";#N/A,#N/A,FALSE,"B2";#N/A,#N/A,FALSE,"B3";#N/A,#N/A,FALSE,"A4";#N/A,#N/A,FALSE,"A3";#N/A,#N/A,FALSE,"A2";#N/A,#N/A,FALSE,"A1";#N/A,#N/A,FALSE,"Indice"}</definedName>
    <definedName name="ricavink" localSheetId="7" hidden="1">{#N/A,#N/A,FALSE,"B1";#N/A,#N/A,FALSE,"B2";#N/A,#N/A,FALSE,"B3";#N/A,#N/A,FALSE,"A4";#N/A,#N/A,FALSE,"A3";#N/A,#N/A,FALSE,"A2";#N/A,#N/A,FALSE,"A1";#N/A,#N/A,FALSE,"Indice"}</definedName>
    <definedName name="ricavink" localSheetId="1" hidden="1">{#N/A,#N/A,FALSE,"B1";#N/A,#N/A,FALSE,"B2";#N/A,#N/A,FALSE,"B3";#N/A,#N/A,FALSE,"A4";#N/A,#N/A,FALSE,"A3";#N/A,#N/A,FALSE,"A2";#N/A,#N/A,FALSE,"A1";#N/A,#N/A,FALSE,"Indice"}</definedName>
    <definedName name="ricavink" localSheetId="2" hidden="1">{#N/A,#N/A,FALSE,"B1";#N/A,#N/A,FALSE,"B2";#N/A,#N/A,FALSE,"B3";#N/A,#N/A,FALSE,"A4";#N/A,#N/A,FALSE,"A3";#N/A,#N/A,FALSE,"A2";#N/A,#N/A,FALSE,"A1";#N/A,#N/A,FALSE,"Indice"}</definedName>
    <definedName name="ricavink" localSheetId="3" hidden="1">{#N/A,#N/A,FALSE,"B1";#N/A,#N/A,FALSE,"B2";#N/A,#N/A,FALSE,"B3";#N/A,#N/A,FALSE,"A4";#N/A,#N/A,FALSE,"A3";#N/A,#N/A,FALSE,"A2";#N/A,#N/A,FALSE,"A1";#N/A,#N/A,FALSE,"Indice"}</definedName>
    <definedName name="ricavink" localSheetId="8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6" hidden="1">{#N/A,#N/A,FALSE,"B1";#N/A,#N/A,FALSE,"B2";#N/A,#N/A,FALSE,"B3";#N/A,#N/A,FALSE,"A4";#N/A,#N/A,FALSE,"A3";#N/A,#N/A,FALSE,"A2";#N/A,#N/A,FALSE,"A1";#N/A,#N/A,FALSE,"Indice"}</definedName>
    <definedName name="ricavink_1" localSheetId="7" hidden="1">{#N/A,#N/A,FALSE,"B1";#N/A,#N/A,FALSE,"B2";#N/A,#N/A,FALSE,"B3";#N/A,#N/A,FALSE,"A4";#N/A,#N/A,FALSE,"A3";#N/A,#N/A,FALSE,"A2";#N/A,#N/A,FALSE,"A1";#N/A,#N/A,FALSE,"Indice"}</definedName>
    <definedName name="ricavink_1" localSheetId="1" hidden="1">{#N/A,#N/A,FALSE,"B1";#N/A,#N/A,FALSE,"B2";#N/A,#N/A,FALSE,"B3";#N/A,#N/A,FALSE,"A4";#N/A,#N/A,FALSE,"A3";#N/A,#N/A,FALSE,"A2";#N/A,#N/A,FALSE,"A1";#N/A,#N/A,FALSE,"Indice"}</definedName>
    <definedName name="ricavink_1" localSheetId="2" hidden="1">{#N/A,#N/A,FALSE,"B1";#N/A,#N/A,FALSE,"B2";#N/A,#N/A,FALSE,"B3";#N/A,#N/A,FALSE,"A4";#N/A,#N/A,FALSE,"A3";#N/A,#N/A,FALSE,"A2";#N/A,#N/A,FALSE,"A1";#N/A,#N/A,FALSE,"Indice"}</definedName>
    <definedName name="ricavink_1" localSheetId="8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6" hidden="1">{#N/A,#N/A,FALSE,"B1";#N/A,#N/A,FALSE,"B2";#N/A,#N/A,FALSE,"B3";#N/A,#N/A,FALSE,"A4";#N/A,#N/A,FALSE,"A3";#N/A,#N/A,FALSE,"A2";#N/A,#N/A,FALSE,"A1";#N/A,#N/A,FALSE,"Indice"}</definedName>
    <definedName name="ricavink_2" localSheetId="7" hidden="1">{#N/A,#N/A,FALSE,"B1";#N/A,#N/A,FALSE,"B2";#N/A,#N/A,FALSE,"B3";#N/A,#N/A,FALSE,"A4";#N/A,#N/A,FALSE,"A3";#N/A,#N/A,FALSE,"A2";#N/A,#N/A,FALSE,"A1";#N/A,#N/A,FALSE,"Indice"}</definedName>
    <definedName name="ricavink_2" localSheetId="1" hidden="1">{#N/A,#N/A,FALSE,"B1";#N/A,#N/A,FALSE,"B2";#N/A,#N/A,FALSE,"B3";#N/A,#N/A,FALSE,"A4";#N/A,#N/A,FALSE,"A3";#N/A,#N/A,FALSE,"A2";#N/A,#N/A,FALSE,"A1";#N/A,#N/A,FALSE,"Indice"}</definedName>
    <definedName name="ricavink_2" localSheetId="2" hidden="1">{#N/A,#N/A,FALSE,"B1";#N/A,#N/A,FALSE,"B2";#N/A,#N/A,FALSE,"B3";#N/A,#N/A,FALSE,"A4";#N/A,#N/A,FALSE,"A3";#N/A,#N/A,FALSE,"A2";#N/A,#N/A,FALSE,"A1";#N/A,#N/A,FALSE,"Indice"}</definedName>
    <definedName name="ricavink_2" localSheetId="8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6" hidden="1">{#N/A,#N/A,FALSE,"B1";#N/A,#N/A,FALSE,"B2";#N/A,#N/A,FALSE,"B3";#N/A,#N/A,FALSE,"A4";#N/A,#N/A,FALSE,"A3";#N/A,#N/A,FALSE,"A2";#N/A,#N/A,FALSE,"A1";#N/A,#N/A,FALSE,"Indice"}</definedName>
    <definedName name="ricavink_3" localSheetId="7" hidden="1">{#N/A,#N/A,FALSE,"B1";#N/A,#N/A,FALSE,"B2";#N/A,#N/A,FALSE,"B3";#N/A,#N/A,FALSE,"A4";#N/A,#N/A,FALSE,"A3";#N/A,#N/A,FALSE,"A2";#N/A,#N/A,FALSE,"A1";#N/A,#N/A,FALSE,"Indice"}</definedName>
    <definedName name="ricavink_3" localSheetId="1" hidden="1">{#N/A,#N/A,FALSE,"B1";#N/A,#N/A,FALSE,"B2";#N/A,#N/A,FALSE,"B3";#N/A,#N/A,FALSE,"A4";#N/A,#N/A,FALSE,"A3";#N/A,#N/A,FALSE,"A2";#N/A,#N/A,FALSE,"A1";#N/A,#N/A,FALSE,"Indice"}</definedName>
    <definedName name="ricavink_3" localSheetId="2" hidden="1">{#N/A,#N/A,FALSE,"B1";#N/A,#N/A,FALSE,"B2";#N/A,#N/A,FALSE,"B3";#N/A,#N/A,FALSE,"A4";#N/A,#N/A,FALSE,"A3";#N/A,#N/A,FALSE,"A2";#N/A,#N/A,FALSE,"A1";#N/A,#N/A,FALSE,"Indice"}</definedName>
    <definedName name="ricavink_3" localSheetId="8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6" hidden="1">{#N/A,#N/A,FALSE,"B1";#N/A,#N/A,FALSE,"B2";#N/A,#N/A,FALSE,"B3";#N/A,#N/A,FALSE,"A4";#N/A,#N/A,FALSE,"A3";#N/A,#N/A,FALSE,"A2";#N/A,#N/A,FALSE,"A1";#N/A,#N/A,FALSE,"Indice"}</definedName>
    <definedName name="ricavink_4" localSheetId="7" hidden="1">{#N/A,#N/A,FALSE,"B1";#N/A,#N/A,FALSE,"B2";#N/A,#N/A,FALSE,"B3";#N/A,#N/A,FALSE,"A4";#N/A,#N/A,FALSE,"A3";#N/A,#N/A,FALSE,"A2";#N/A,#N/A,FALSE,"A1";#N/A,#N/A,FALSE,"Indice"}</definedName>
    <definedName name="ricavink_4" localSheetId="1" hidden="1">{#N/A,#N/A,FALSE,"B1";#N/A,#N/A,FALSE,"B2";#N/A,#N/A,FALSE,"B3";#N/A,#N/A,FALSE,"A4";#N/A,#N/A,FALSE,"A3";#N/A,#N/A,FALSE,"A2";#N/A,#N/A,FALSE,"A1";#N/A,#N/A,FALSE,"Indice"}</definedName>
    <definedName name="ricavink_4" localSheetId="2" hidden="1">{#N/A,#N/A,FALSE,"B1";#N/A,#N/A,FALSE,"B2";#N/A,#N/A,FALSE,"B3";#N/A,#N/A,FALSE,"A4";#N/A,#N/A,FALSE,"A3";#N/A,#N/A,FALSE,"A2";#N/A,#N/A,FALSE,"A1";#N/A,#N/A,FALSE,"Indice"}</definedName>
    <definedName name="ricavink_4" localSheetId="8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6" hidden="1">{#N/A,#N/A,FALSE,"B1";#N/A,#N/A,FALSE,"B2";#N/A,#N/A,FALSE,"B3";#N/A,#N/A,FALSE,"A4";#N/A,#N/A,FALSE,"A3";#N/A,#N/A,FALSE,"A2";#N/A,#N/A,FALSE,"A1";#N/A,#N/A,FALSE,"Indice"}</definedName>
    <definedName name="ricavink_5" localSheetId="7" hidden="1">{#N/A,#N/A,FALSE,"B1";#N/A,#N/A,FALSE,"B2";#N/A,#N/A,FALSE,"B3";#N/A,#N/A,FALSE,"A4";#N/A,#N/A,FALSE,"A3";#N/A,#N/A,FALSE,"A2";#N/A,#N/A,FALSE,"A1";#N/A,#N/A,FALSE,"Indice"}</definedName>
    <definedName name="ricavink_5" localSheetId="1" hidden="1">{#N/A,#N/A,FALSE,"B1";#N/A,#N/A,FALSE,"B2";#N/A,#N/A,FALSE,"B3";#N/A,#N/A,FALSE,"A4";#N/A,#N/A,FALSE,"A3";#N/A,#N/A,FALSE,"A2";#N/A,#N/A,FALSE,"A1";#N/A,#N/A,FALSE,"Indice"}</definedName>
    <definedName name="ricavink_5" localSheetId="2" hidden="1">{#N/A,#N/A,FALSE,"B1";#N/A,#N/A,FALSE,"B2";#N/A,#N/A,FALSE,"B3";#N/A,#N/A,FALSE,"A4";#N/A,#N/A,FALSE,"A3";#N/A,#N/A,FALSE,"A2";#N/A,#N/A,FALSE,"A1";#N/A,#N/A,FALSE,"Indice"}</definedName>
    <definedName name="ricavink_5" localSheetId="8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6">#REF!</definedName>
    <definedName name="RICONGIUNZIONI" localSheetId="1">#REF!</definedName>
    <definedName name="RICONGIUNZIONI">#REF!</definedName>
    <definedName name="riepilogo" localSheetId="6">#REF!</definedName>
    <definedName name="riepilogo" localSheetId="1">#REF!</definedName>
    <definedName name="riepilogo" localSheetId="2">#REF!</definedName>
    <definedName name="riepilogo">#REF!</definedName>
    <definedName name="RIMANENZ">#REF!</definedName>
    <definedName name="RIT._IRPEF_C_DIPENDENTI_COM._3816___ANTE" localSheetId="6">#REF!</definedName>
    <definedName name="RIT._IRPEF_C_DIPENDENTI_COM._3816___ANTE" localSheetId="1">#REF!</definedName>
    <definedName name="RIT._IRPEF_C_DIPENDENTI_COM._3816___ANTE" localSheetId="2">#REF!</definedName>
    <definedName name="RIT._IRPEF_C_DIPENDENTI_COM._3816___ANTE">#REF!</definedName>
    <definedName name="RITSINDAC" localSheetId="6">#REF!</definedName>
    <definedName name="RITSINDAC" localSheetId="1">#REF!</definedName>
    <definedName name="RITSINDAC" localSheetId="2">#REF!</definedName>
    <definedName name="RITSINDAC">#REF!</definedName>
    <definedName name="sa" localSheetId="4" hidden="1">{#N/A,#N/A,FALSE,"B1";#N/A,#N/A,FALSE,"B2";#N/A,#N/A,FALSE,"B3";#N/A,#N/A,FALSE,"A4";#N/A,#N/A,FALSE,"A3";#N/A,#N/A,FALSE,"A2";#N/A,#N/A,FALSE,"A1";#N/A,#N/A,FALSE,"Indice"}</definedName>
    <definedName name="sa" localSheetId="6" hidden="1">{#N/A,#N/A,FALSE,"B1";#N/A,#N/A,FALSE,"B2";#N/A,#N/A,FALSE,"B3";#N/A,#N/A,FALSE,"A4";#N/A,#N/A,FALSE,"A3";#N/A,#N/A,FALSE,"A2";#N/A,#N/A,FALSE,"A1";#N/A,#N/A,FALSE,"Indice"}</definedName>
    <definedName name="sa" localSheetId="7" hidden="1">{#N/A,#N/A,FALSE,"B1";#N/A,#N/A,FALSE,"B2";#N/A,#N/A,FALSE,"B3";#N/A,#N/A,FALSE,"A4";#N/A,#N/A,FALSE,"A3";#N/A,#N/A,FALSE,"A2";#N/A,#N/A,FALSE,"A1";#N/A,#N/A,FALSE,"Indice"}</definedName>
    <definedName name="sa" localSheetId="1" hidden="1">{#N/A,#N/A,FALSE,"B1";#N/A,#N/A,FALSE,"B2";#N/A,#N/A,FALSE,"B3";#N/A,#N/A,FALSE,"A4";#N/A,#N/A,FALSE,"A3";#N/A,#N/A,FALSE,"A2";#N/A,#N/A,FALSE,"A1";#N/A,#N/A,FALSE,"Indice"}</definedName>
    <definedName name="sa" localSheetId="2" hidden="1">{#N/A,#N/A,FALSE,"B1";#N/A,#N/A,FALSE,"B2";#N/A,#N/A,FALSE,"B3";#N/A,#N/A,FALSE,"A4";#N/A,#N/A,FALSE,"A3";#N/A,#N/A,FALSE,"A2";#N/A,#N/A,FALSE,"A1";#N/A,#N/A,FALSE,"Indice"}</definedName>
    <definedName name="sa" localSheetId="3" hidden="1">{#N/A,#N/A,FALSE,"B1";#N/A,#N/A,FALSE,"B2";#N/A,#N/A,FALSE,"B3";#N/A,#N/A,FALSE,"A4";#N/A,#N/A,FALSE,"A3";#N/A,#N/A,FALSE,"A2";#N/A,#N/A,FALSE,"A1";#N/A,#N/A,FALSE,"Indice"}</definedName>
    <definedName name="sa" localSheetId="8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6" hidden="1">{#N/A,#N/A,FALSE,"B1";#N/A,#N/A,FALSE,"B2";#N/A,#N/A,FALSE,"B3";#N/A,#N/A,FALSE,"A4";#N/A,#N/A,FALSE,"A3";#N/A,#N/A,FALSE,"A2";#N/A,#N/A,FALSE,"A1";#N/A,#N/A,FALSE,"Indice"}</definedName>
    <definedName name="sa_1" localSheetId="7" hidden="1">{#N/A,#N/A,FALSE,"B1";#N/A,#N/A,FALSE,"B2";#N/A,#N/A,FALSE,"B3";#N/A,#N/A,FALSE,"A4";#N/A,#N/A,FALSE,"A3";#N/A,#N/A,FALSE,"A2";#N/A,#N/A,FALSE,"A1";#N/A,#N/A,FALSE,"Indice"}</definedName>
    <definedName name="sa_1" localSheetId="1" hidden="1">{#N/A,#N/A,FALSE,"B1";#N/A,#N/A,FALSE,"B2";#N/A,#N/A,FALSE,"B3";#N/A,#N/A,FALSE,"A4";#N/A,#N/A,FALSE,"A3";#N/A,#N/A,FALSE,"A2";#N/A,#N/A,FALSE,"A1";#N/A,#N/A,FALSE,"Indice"}</definedName>
    <definedName name="sa_1" localSheetId="2" hidden="1">{#N/A,#N/A,FALSE,"B1";#N/A,#N/A,FALSE,"B2";#N/A,#N/A,FALSE,"B3";#N/A,#N/A,FALSE,"A4";#N/A,#N/A,FALSE,"A3";#N/A,#N/A,FALSE,"A2";#N/A,#N/A,FALSE,"A1";#N/A,#N/A,FALSE,"Indice"}</definedName>
    <definedName name="sa_1" localSheetId="8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6" hidden="1">{#N/A,#N/A,FALSE,"B1";#N/A,#N/A,FALSE,"B2";#N/A,#N/A,FALSE,"B3";#N/A,#N/A,FALSE,"A4";#N/A,#N/A,FALSE,"A3";#N/A,#N/A,FALSE,"A2";#N/A,#N/A,FALSE,"A1";#N/A,#N/A,FALSE,"Indice"}</definedName>
    <definedName name="sa_2" localSheetId="7" hidden="1">{#N/A,#N/A,FALSE,"B1";#N/A,#N/A,FALSE,"B2";#N/A,#N/A,FALSE,"B3";#N/A,#N/A,FALSE,"A4";#N/A,#N/A,FALSE,"A3";#N/A,#N/A,FALSE,"A2";#N/A,#N/A,FALSE,"A1";#N/A,#N/A,FALSE,"Indice"}</definedName>
    <definedName name="sa_2" localSheetId="1" hidden="1">{#N/A,#N/A,FALSE,"B1";#N/A,#N/A,FALSE,"B2";#N/A,#N/A,FALSE,"B3";#N/A,#N/A,FALSE,"A4";#N/A,#N/A,FALSE,"A3";#N/A,#N/A,FALSE,"A2";#N/A,#N/A,FALSE,"A1";#N/A,#N/A,FALSE,"Indice"}</definedName>
    <definedName name="sa_2" localSheetId="2" hidden="1">{#N/A,#N/A,FALSE,"B1";#N/A,#N/A,FALSE,"B2";#N/A,#N/A,FALSE,"B3";#N/A,#N/A,FALSE,"A4";#N/A,#N/A,FALSE,"A3";#N/A,#N/A,FALSE,"A2";#N/A,#N/A,FALSE,"A1";#N/A,#N/A,FALSE,"Indice"}</definedName>
    <definedName name="sa_2" localSheetId="8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6" hidden="1">{#N/A,#N/A,FALSE,"B1";#N/A,#N/A,FALSE,"B2";#N/A,#N/A,FALSE,"B3";#N/A,#N/A,FALSE,"A4";#N/A,#N/A,FALSE,"A3";#N/A,#N/A,FALSE,"A2";#N/A,#N/A,FALSE,"A1";#N/A,#N/A,FALSE,"Indice"}</definedName>
    <definedName name="sa_3" localSheetId="7" hidden="1">{#N/A,#N/A,FALSE,"B1";#N/A,#N/A,FALSE,"B2";#N/A,#N/A,FALSE,"B3";#N/A,#N/A,FALSE,"A4";#N/A,#N/A,FALSE,"A3";#N/A,#N/A,FALSE,"A2";#N/A,#N/A,FALSE,"A1";#N/A,#N/A,FALSE,"Indice"}</definedName>
    <definedName name="sa_3" localSheetId="1" hidden="1">{#N/A,#N/A,FALSE,"B1";#N/A,#N/A,FALSE,"B2";#N/A,#N/A,FALSE,"B3";#N/A,#N/A,FALSE,"A4";#N/A,#N/A,FALSE,"A3";#N/A,#N/A,FALSE,"A2";#N/A,#N/A,FALSE,"A1";#N/A,#N/A,FALSE,"Indice"}</definedName>
    <definedName name="sa_3" localSheetId="2" hidden="1">{#N/A,#N/A,FALSE,"B1";#N/A,#N/A,FALSE,"B2";#N/A,#N/A,FALSE,"B3";#N/A,#N/A,FALSE,"A4";#N/A,#N/A,FALSE,"A3";#N/A,#N/A,FALSE,"A2";#N/A,#N/A,FALSE,"A1";#N/A,#N/A,FALSE,"Indice"}</definedName>
    <definedName name="sa_3" localSheetId="8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6" hidden="1">{#N/A,#N/A,FALSE,"B1";#N/A,#N/A,FALSE,"B2";#N/A,#N/A,FALSE,"B3";#N/A,#N/A,FALSE,"A4";#N/A,#N/A,FALSE,"A3";#N/A,#N/A,FALSE,"A2";#N/A,#N/A,FALSE,"A1";#N/A,#N/A,FALSE,"Indice"}</definedName>
    <definedName name="sa_4" localSheetId="7" hidden="1">{#N/A,#N/A,FALSE,"B1";#N/A,#N/A,FALSE,"B2";#N/A,#N/A,FALSE,"B3";#N/A,#N/A,FALSE,"A4";#N/A,#N/A,FALSE,"A3";#N/A,#N/A,FALSE,"A2";#N/A,#N/A,FALSE,"A1";#N/A,#N/A,FALSE,"Indice"}</definedName>
    <definedName name="sa_4" localSheetId="1" hidden="1">{#N/A,#N/A,FALSE,"B1";#N/A,#N/A,FALSE,"B2";#N/A,#N/A,FALSE,"B3";#N/A,#N/A,FALSE,"A4";#N/A,#N/A,FALSE,"A3";#N/A,#N/A,FALSE,"A2";#N/A,#N/A,FALSE,"A1";#N/A,#N/A,FALSE,"Indice"}</definedName>
    <definedName name="sa_4" localSheetId="2" hidden="1">{#N/A,#N/A,FALSE,"B1";#N/A,#N/A,FALSE,"B2";#N/A,#N/A,FALSE,"B3";#N/A,#N/A,FALSE,"A4";#N/A,#N/A,FALSE,"A3";#N/A,#N/A,FALSE,"A2";#N/A,#N/A,FALSE,"A1";#N/A,#N/A,FALSE,"Indice"}</definedName>
    <definedName name="sa_4" localSheetId="8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6" hidden="1">{#N/A,#N/A,FALSE,"B1";#N/A,#N/A,FALSE,"B2";#N/A,#N/A,FALSE,"B3";#N/A,#N/A,FALSE,"A4";#N/A,#N/A,FALSE,"A3";#N/A,#N/A,FALSE,"A2";#N/A,#N/A,FALSE,"A1";#N/A,#N/A,FALSE,"Indice"}</definedName>
    <definedName name="sa_5" localSheetId="7" hidden="1">{#N/A,#N/A,FALSE,"B1";#N/A,#N/A,FALSE,"B2";#N/A,#N/A,FALSE,"B3";#N/A,#N/A,FALSE,"A4";#N/A,#N/A,FALSE,"A3";#N/A,#N/A,FALSE,"A2";#N/A,#N/A,FALSE,"A1";#N/A,#N/A,FALSE,"Indice"}</definedName>
    <definedName name="sa_5" localSheetId="1" hidden="1">{#N/A,#N/A,FALSE,"B1";#N/A,#N/A,FALSE,"B2";#N/A,#N/A,FALSE,"B3";#N/A,#N/A,FALSE,"A4";#N/A,#N/A,FALSE,"A3";#N/A,#N/A,FALSE,"A2";#N/A,#N/A,FALSE,"A1";#N/A,#N/A,FALSE,"Indice"}</definedName>
    <definedName name="sa_5" localSheetId="2" hidden="1">{#N/A,#N/A,FALSE,"B1";#N/A,#N/A,FALSE,"B2";#N/A,#N/A,FALSE,"B3";#N/A,#N/A,FALSE,"A4";#N/A,#N/A,FALSE,"A3";#N/A,#N/A,FALSE,"A2";#N/A,#N/A,FALSE,"A1";#N/A,#N/A,FALSE,"Indice"}</definedName>
    <definedName name="sa_5" localSheetId="8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4" hidden="1">{#N/A,#N/A,FALSE,"B1";#N/A,#N/A,FALSE,"B2";#N/A,#N/A,FALSE,"B3";#N/A,#N/A,FALSE,"A4";#N/A,#N/A,FALSE,"A3";#N/A,#N/A,FALSE,"A2";#N/A,#N/A,FALSE,"A1";#N/A,#N/A,FALSE,"Indice"}</definedName>
    <definedName name="sader" localSheetId="6" hidden="1">{#N/A,#N/A,FALSE,"B1";#N/A,#N/A,FALSE,"B2";#N/A,#N/A,FALSE,"B3";#N/A,#N/A,FALSE,"A4";#N/A,#N/A,FALSE,"A3";#N/A,#N/A,FALSE,"A2";#N/A,#N/A,FALSE,"A1";#N/A,#N/A,FALSE,"Indice"}</definedName>
    <definedName name="sader" localSheetId="7" hidden="1">{#N/A,#N/A,FALSE,"B1";#N/A,#N/A,FALSE,"B2";#N/A,#N/A,FALSE,"B3";#N/A,#N/A,FALSE,"A4";#N/A,#N/A,FALSE,"A3";#N/A,#N/A,FALSE,"A2";#N/A,#N/A,FALSE,"A1";#N/A,#N/A,FALSE,"Indice"}</definedName>
    <definedName name="sader" localSheetId="1" hidden="1">{#N/A,#N/A,FALSE,"B1";#N/A,#N/A,FALSE,"B2";#N/A,#N/A,FALSE,"B3";#N/A,#N/A,FALSE,"A4";#N/A,#N/A,FALSE,"A3";#N/A,#N/A,FALSE,"A2";#N/A,#N/A,FALSE,"A1";#N/A,#N/A,FALSE,"Indice"}</definedName>
    <definedName name="sader" localSheetId="2" hidden="1">{#N/A,#N/A,FALSE,"B1";#N/A,#N/A,FALSE,"B2";#N/A,#N/A,FALSE,"B3";#N/A,#N/A,FALSE,"A4";#N/A,#N/A,FALSE,"A3";#N/A,#N/A,FALSE,"A2";#N/A,#N/A,FALSE,"A1";#N/A,#N/A,FALSE,"Indice"}</definedName>
    <definedName name="sader" localSheetId="3" hidden="1">{#N/A,#N/A,FALSE,"B1";#N/A,#N/A,FALSE,"B2";#N/A,#N/A,FALSE,"B3";#N/A,#N/A,FALSE,"A4";#N/A,#N/A,FALSE,"A3";#N/A,#N/A,FALSE,"A2";#N/A,#N/A,FALSE,"A1";#N/A,#N/A,FALSE,"Indice"}</definedName>
    <definedName name="sader" localSheetId="8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6" hidden="1">{#N/A,#N/A,FALSE,"B1";#N/A,#N/A,FALSE,"B2";#N/A,#N/A,FALSE,"B3";#N/A,#N/A,FALSE,"A4";#N/A,#N/A,FALSE,"A3";#N/A,#N/A,FALSE,"A2";#N/A,#N/A,FALSE,"A1";#N/A,#N/A,FALSE,"Indice"}</definedName>
    <definedName name="sader_1" localSheetId="7" hidden="1">{#N/A,#N/A,FALSE,"B1";#N/A,#N/A,FALSE,"B2";#N/A,#N/A,FALSE,"B3";#N/A,#N/A,FALSE,"A4";#N/A,#N/A,FALSE,"A3";#N/A,#N/A,FALSE,"A2";#N/A,#N/A,FALSE,"A1";#N/A,#N/A,FALSE,"Indice"}</definedName>
    <definedName name="sader_1" localSheetId="1" hidden="1">{#N/A,#N/A,FALSE,"B1";#N/A,#N/A,FALSE,"B2";#N/A,#N/A,FALSE,"B3";#N/A,#N/A,FALSE,"A4";#N/A,#N/A,FALSE,"A3";#N/A,#N/A,FALSE,"A2";#N/A,#N/A,FALSE,"A1";#N/A,#N/A,FALSE,"Indice"}</definedName>
    <definedName name="sader_1" localSheetId="2" hidden="1">{#N/A,#N/A,FALSE,"B1";#N/A,#N/A,FALSE,"B2";#N/A,#N/A,FALSE,"B3";#N/A,#N/A,FALSE,"A4";#N/A,#N/A,FALSE,"A3";#N/A,#N/A,FALSE,"A2";#N/A,#N/A,FALSE,"A1";#N/A,#N/A,FALSE,"Indice"}</definedName>
    <definedName name="sader_1" localSheetId="8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6" hidden="1">{#N/A,#N/A,FALSE,"B1";#N/A,#N/A,FALSE,"B2";#N/A,#N/A,FALSE,"B3";#N/A,#N/A,FALSE,"A4";#N/A,#N/A,FALSE,"A3";#N/A,#N/A,FALSE,"A2";#N/A,#N/A,FALSE,"A1";#N/A,#N/A,FALSE,"Indice"}</definedName>
    <definedName name="sader_2" localSheetId="7" hidden="1">{#N/A,#N/A,FALSE,"B1";#N/A,#N/A,FALSE,"B2";#N/A,#N/A,FALSE,"B3";#N/A,#N/A,FALSE,"A4";#N/A,#N/A,FALSE,"A3";#N/A,#N/A,FALSE,"A2";#N/A,#N/A,FALSE,"A1";#N/A,#N/A,FALSE,"Indice"}</definedName>
    <definedName name="sader_2" localSheetId="1" hidden="1">{#N/A,#N/A,FALSE,"B1";#N/A,#N/A,FALSE,"B2";#N/A,#N/A,FALSE,"B3";#N/A,#N/A,FALSE,"A4";#N/A,#N/A,FALSE,"A3";#N/A,#N/A,FALSE,"A2";#N/A,#N/A,FALSE,"A1";#N/A,#N/A,FALSE,"Indice"}</definedName>
    <definedName name="sader_2" localSheetId="2" hidden="1">{#N/A,#N/A,FALSE,"B1";#N/A,#N/A,FALSE,"B2";#N/A,#N/A,FALSE,"B3";#N/A,#N/A,FALSE,"A4";#N/A,#N/A,FALSE,"A3";#N/A,#N/A,FALSE,"A2";#N/A,#N/A,FALSE,"A1";#N/A,#N/A,FALSE,"Indice"}</definedName>
    <definedName name="sader_2" localSheetId="8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6" hidden="1">{#N/A,#N/A,FALSE,"B1";#N/A,#N/A,FALSE,"B2";#N/A,#N/A,FALSE,"B3";#N/A,#N/A,FALSE,"A4";#N/A,#N/A,FALSE,"A3";#N/A,#N/A,FALSE,"A2";#N/A,#N/A,FALSE,"A1";#N/A,#N/A,FALSE,"Indice"}</definedName>
    <definedName name="sader_3" localSheetId="7" hidden="1">{#N/A,#N/A,FALSE,"B1";#N/A,#N/A,FALSE,"B2";#N/A,#N/A,FALSE,"B3";#N/A,#N/A,FALSE,"A4";#N/A,#N/A,FALSE,"A3";#N/A,#N/A,FALSE,"A2";#N/A,#N/A,FALSE,"A1";#N/A,#N/A,FALSE,"Indice"}</definedName>
    <definedName name="sader_3" localSheetId="1" hidden="1">{#N/A,#N/A,FALSE,"B1";#N/A,#N/A,FALSE,"B2";#N/A,#N/A,FALSE,"B3";#N/A,#N/A,FALSE,"A4";#N/A,#N/A,FALSE,"A3";#N/A,#N/A,FALSE,"A2";#N/A,#N/A,FALSE,"A1";#N/A,#N/A,FALSE,"Indice"}</definedName>
    <definedName name="sader_3" localSheetId="2" hidden="1">{#N/A,#N/A,FALSE,"B1";#N/A,#N/A,FALSE,"B2";#N/A,#N/A,FALSE,"B3";#N/A,#N/A,FALSE,"A4";#N/A,#N/A,FALSE,"A3";#N/A,#N/A,FALSE,"A2";#N/A,#N/A,FALSE,"A1";#N/A,#N/A,FALSE,"Indice"}</definedName>
    <definedName name="sader_3" localSheetId="8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6" hidden="1">{#N/A,#N/A,FALSE,"B1";#N/A,#N/A,FALSE,"B2";#N/A,#N/A,FALSE,"B3";#N/A,#N/A,FALSE,"A4";#N/A,#N/A,FALSE,"A3";#N/A,#N/A,FALSE,"A2";#N/A,#N/A,FALSE,"A1";#N/A,#N/A,FALSE,"Indice"}</definedName>
    <definedName name="sader_4" localSheetId="7" hidden="1">{#N/A,#N/A,FALSE,"B1";#N/A,#N/A,FALSE,"B2";#N/A,#N/A,FALSE,"B3";#N/A,#N/A,FALSE,"A4";#N/A,#N/A,FALSE,"A3";#N/A,#N/A,FALSE,"A2";#N/A,#N/A,FALSE,"A1";#N/A,#N/A,FALSE,"Indice"}</definedName>
    <definedName name="sader_4" localSheetId="1" hidden="1">{#N/A,#N/A,FALSE,"B1";#N/A,#N/A,FALSE,"B2";#N/A,#N/A,FALSE,"B3";#N/A,#N/A,FALSE,"A4";#N/A,#N/A,FALSE,"A3";#N/A,#N/A,FALSE,"A2";#N/A,#N/A,FALSE,"A1";#N/A,#N/A,FALSE,"Indice"}</definedName>
    <definedName name="sader_4" localSheetId="2" hidden="1">{#N/A,#N/A,FALSE,"B1";#N/A,#N/A,FALSE,"B2";#N/A,#N/A,FALSE,"B3";#N/A,#N/A,FALSE,"A4";#N/A,#N/A,FALSE,"A3";#N/A,#N/A,FALSE,"A2";#N/A,#N/A,FALSE,"A1";#N/A,#N/A,FALSE,"Indice"}</definedName>
    <definedName name="sader_4" localSheetId="8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6" hidden="1">{#N/A,#N/A,FALSE,"B1";#N/A,#N/A,FALSE,"B2";#N/A,#N/A,FALSE,"B3";#N/A,#N/A,FALSE,"A4";#N/A,#N/A,FALSE,"A3";#N/A,#N/A,FALSE,"A2";#N/A,#N/A,FALSE,"A1";#N/A,#N/A,FALSE,"Indice"}</definedName>
    <definedName name="sader_5" localSheetId="7" hidden="1">{#N/A,#N/A,FALSE,"B1";#N/A,#N/A,FALSE,"B2";#N/A,#N/A,FALSE,"B3";#N/A,#N/A,FALSE,"A4";#N/A,#N/A,FALSE,"A3";#N/A,#N/A,FALSE,"A2";#N/A,#N/A,FALSE,"A1";#N/A,#N/A,FALSE,"Indice"}</definedName>
    <definedName name="sader_5" localSheetId="1" hidden="1">{#N/A,#N/A,FALSE,"B1";#N/A,#N/A,FALSE,"B2";#N/A,#N/A,FALSE,"B3";#N/A,#N/A,FALSE,"A4";#N/A,#N/A,FALSE,"A3";#N/A,#N/A,FALSE,"A2";#N/A,#N/A,FALSE,"A1";#N/A,#N/A,FALSE,"Indice"}</definedName>
    <definedName name="sader_5" localSheetId="2" hidden="1">{#N/A,#N/A,FALSE,"B1";#N/A,#N/A,FALSE,"B2";#N/A,#N/A,FALSE,"B3";#N/A,#N/A,FALSE,"A4";#N/A,#N/A,FALSE,"A3";#N/A,#N/A,FALSE,"A2";#N/A,#N/A,FALSE,"A1";#N/A,#N/A,FALSE,"Indice"}</definedName>
    <definedName name="sader_5" localSheetId="8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4" hidden="1">{#N/A,#N/A,FALSE,"Indice"}</definedName>
    <definedName name="sae" localSheetId="6" hidden="1">{#N/A,#N/A,FALSE,"Indice"}</definedName>
    <definedName name="sae" localSheetId="7" hidden="1">{#N/A,#N/A,FALSE,"Indice"}</definedName>
    <definedName name="sae" localSheetId="1" hidden="1">{#N/A,#N/A,FALSE,"Indice"}</definedName>
    <definedName name="sae" localSheetId="2" hidden="1">{#N/A,#N/A,FALSE,"Indice"}</definedName>
    <definedName name="sae" localSheetId="3" hidden="1">{#N/A,#N/A,FALSE,"Indice"}</definedName>
    <definedName name="sae" localSheetId="8" hidden="1">{#N/A,#N/A,FALSE,"Indice"}</definedName>
    <definedName name="sae" hidden="1">{#N/A,#N/A,FALSE,"Indice"}</definedName>
    <definedName name="sae_1" localSheetId="6" hidden="1">{#N/A,#N/A,FALSE,"Indice"}</definedName>
    <definedName name="sae_1" localSheetId="7" hidden="1">{#N/A,#N/A,FALSE,"Indice"}</definedName>
    <definedName name="sae_1" localSheetId="1" hidden="1">{#N/A,#N/A,FALSE,"Indice"}</definedName>
    <definedName name="sae_1" localSheetId="2" hidden="1">{#N/A,#N/A,FALSE,"Indice"}</definedName>
    <definedName name="sae_1" localSheetId="8" hidden="1">{#N/A,#N/A,FALSE,"Indice"}</definedName>
    <definedName name="sae_1" hidden="1">{#N/A,#N/A,FALSE,"Indice"}</definedName>
    <definedName name="sae_2" localSheetId="6" hidden="1">{#N/A,#N/A,FALSE,"Indice"}</definedName>
    <definedName name="sae_2" localSheetId="7" hidden="1">{#N/A,#N/A,FALSE,"Indice"}</definedName>
    <definedName name="sae_2" localSheetId="1" hidden="1">{#N/A,#N/A,FALSE,"Indice"}</definedName>
    <definedName name="sae_2" localSheetId="2" hidden="1">{#N/A,#N/A,FALSE,"Indice"}</definedName>
    <definedName name="sae_2" localSheetId="8" hidden="1">{#N/A,#N/A,FALSE,"Indice"}</definedName>
    <definedName name="sae_2" hidden="1">{#N/A,#N/A,FALSE,"Indice"}</definedName>
    <definedName name="sae_3" localSheetId="6" hidden="1">{#N/A,#N/A,FALSE,"Indice"}</definedName>
    <definedName name="sae_3" localSheetId="7" hidden="1">{#N/A,#N/A,FALSE,"Indice"}</definedName>
    <definedName name="sae_3" localSheetId="1" hidden="1">{#N/A,#N/A,FALSE,"Indice"}</definedName>
    <definedName name="sae_3" localSheetId="2" hidden="1">{#N/A,#N/A,FALSE,"Indice"}</definedName>
    <definedName name="sae_3" localSheetId="8" hidden="1">{#N/A,#N/A,FALSE,"Indice"}</definedName>
    <definedName name="sae_3" hidden="1">{#N/A,#N/A,FALSE,"Indice"}</definedName>
    <definedName name="sae_4" localSheetId="6" hidden="1">{#N/A,#N/A,FALSE,"Indice"}</definedName>
    <definedName name="sae_4" localSheetId="7" hidden="1">{#N/A,#N/A,FALSE,"Indice"}</definedName>
    <definedName name="sae_4" localSheetId="1" hidden="1">{#N/A,#N/A,FALSE,"Indice"}</definedName>
    <definedName name="sae_4" localSheetId="2" hidden="1">{#N/A,#N/A,FALSE,"Indice"}</definedName>
    <definedName name="sae_4" localSheetId="8" hidden="1">{#N/A,#N/A,FALSE,"Indice"}</definedName>
    <definedName name="sae_4" hidden="1">{#N/A,#N/A,FALSE,"Indice"}</definedName>
    <definedName name="sae_5" localSheetId="6" hidden="1">{#N/A,#N/A,FALSE,"Indice"}</definedName>
    <definedName name="sae_5" localSheetId="7" hidden="1">{#N/A,#N/A,FALSE,"Indice"}</definedName>
    <definedName name="sae_5" localSheetId="1" hidden="1">{#N/A,#N/A,FALSE,"Indice"}</definedName>
    <definedName name="sae_5" localSheetId="2" hidden="1">{#N/A,#N/A,FALSE,"Indice"}</definedName>
    <definedName name="sae_5" localSheetId="8" hidden="1">{#N/A,#N/A,FALSE,"Indice"}</definedName>
    <definedName name="sae_5" hidden="1">{#N/A,#N/A,FALSE,"Indice"}</definedName>
    <definedName name="saldo" localSheetId="6">[23]database!$B:$C</definedName>
    <definedName name="saldo" localSheetId="1">[24]database!$B:$C</definedName>
    <definedName name="saldo" localSheetId="2">[25]database!$B:$C</definedName>
    <definedName name="saldo">[26]database!$B:$C</definedName>
    <definedName name="SCHEMA">#REF!</definedName>
    <definedName name="SCHEMA2">#REF!</definedName>
    <definedName name="se" localSheetId="4" hidden="1">{#N/A,#N/A,FALSE,"B3";#N/A,#N/A,FALSE,"B2";#N/A,#N/A,FALSE,"B1"}</definedName>
    <definedName name="se" localSheetId="6" hidden="1">{#N/A,#N/A,FALSE,"B3";#N/A,#N/A,FALSE,"B2";#N/A,#N/A,FALSE,"B1"}</definedName>
    <definedName name="se" localSheetId="7" hidden="1">{#N/A,#N/A,FALSE,"B3";#N/A,#N/A,FALSE,"B2";#N/A,#N/A,FALSE,"B1"}</definedName>
    <definedName name="se" localSheetId="1" hidden="1">{#N/A,#N/A,FALSE,"B3";#N/A,#N/A,FALSE,"B2";#N/A,#N/A,FALSE,"B1"}</definedName>
    <definedName name="se" localSheetId="2" hidden="1">{#N/A,#N/A,FALSE,"B3";#N/A,#N/A,FALSE,"B2";#N/A,#N/A,FALSE,"B1"}</definedName>
    <definedName name="se" localSheetId="3" hidden="1">{#N/A,#N/A,FALSE,"B3";#N/A,#N/A,FALSE,"B2";#N/A,#N/A,FALSE,"B1"}</definedName>
    <definedName name="se" localSheetId="8" hidden="1">{#N/A,#N/A,FALSE,"B3";#N/A,#N/A,FALSE,"B2";#N/A,#N/A,FALSE,"B1"}</definedName>
    <definedName name="se" hidden="1">{#N/A,#N/A,FALSE,"B3";#N/A,#N/A,FALSE,"B2";#N/A,#N/A,FALSE,"B1"}</definedName>
    <definedName name="se_1" localSheetId="6" hidden="1">{#N/A,#N/A,FALSE,"B3";#N/A,#N/A,FALSE,"B2";#N/A,#N/A,FALSE,"B1"}</definedName>
    <definedName name="se_1" localSheetId="7" hidden="1">{#N/A,#N/A,FALSE,"B3";#N/A,#N/A,FALSE,"B2";#N/A,#N/A,FALSE,"B1"}</definedName>
    <definedName name="se_1" localSheetId="1" hidden="1">{#N/A,#N/A,FALSE,"B3";#N/A,#N/A,FALSE,"B2";#N/A,#N/A,FALSE,"B1"}</definedName>
    <definedName name="se_1" localSheetId="2" hidden="1">{#N/A,#N/A,FALSE,"B3";#N/A,#N/A,FALSE,"B2";#N/A,#N/A,FALSE,"B1"}</definedName>
    <definedName name="se_1" localSheetId="8" hidden="1">{#N/A,#N/A,FALSE,"B3";#N/A,#N/A,FALSE,"B2";#N/A,#N/A,FALSE,"B1"}</definedName>
    <definedName name="se_1" hidden="1">{#N/A,#N/A,FALSE,"B3";#N/A,#N/A,FALSE,"B2";#N/A,#N/A,FALSE,"B1"}</definedName>
    <definedName name="se_2" localSheetId="6" hidden="1">{#N/A,#N/A,FALSE,"B3";#N/A,#N/A,FALSE,"B2";#N/A,#N/A,FALSE,"B1"}</definedName>
    <definedName name="se_2" localSheetId="7" hidden="1">{#N/A,#N/A,FALSE,"B3";#N/A,#N/A,FALSE,"B2";#N/A,#N/A,FALSE,"B1"}</definedName>
    <definedName name="se_2" localSheetId="1" hidden="1">{#N/A,#N/A,FALSE,"B3";#N/A,#N/A,FALSE,"B2";#N/A,#N/A,FALSE,"B1"}</definedName>
    <definedName name="se_2" localSheetId="2" hidden="1">{#N/A,#N/A,FALSE,"B3";#N/A,#N/A,FALSE,"B2";#N/A,#N/A,FALSE,"B1"}</definedName>
    <definedName name="se_2" localSheetId="8" hidden="1">{#N/A,#N/A,FALSE,"B3";#N/A,#N/A,FALSE,"B2";#N/A,#N/A,FALSE,"B1"}</definedName>
    <definedName name="se_2" hidden="1">{#N/A,#N/A,FALSE,"B3";#N/A,#N/A,FALSE,"B2";#N/A,#N/A,FALSE,"B1"}</definedName>
    <definedName name="se_3" localSheetId="6" hidden="1">{#N/A,#N/A,FALSE,"B3";#N/A,#N/A,FALSE,"B2";#N/A,#N/A,FALSE,"B1"}</definedName>
    <definedName name="se_3" localSheetId="7" hidden="1">{#N/A,#N/A,FALSE,"B3";#N/A,#N/A,FALSE,"B2";#N/A,#N/A,FALSE,"B1"}</definedName>
    <definedName name="se_3" localSheetId="1" hidden="1">{#N/A,#N/A,FALSE,"B3";#N/A,#N/A,FALSE,"B2";#N/A,#N/A,FALSE,"B1"}</definedName>
    <definedName name="se_3" localSheetId="2" hidden="1">{#N/A,#N/A,FALSE,"B3";#N/A,#N/A,FALSE,"B2";#N/A,#N/A,FALSE,"B1"}</definedName>
    <definedName name="se_3" localSheetId="8" hidden="1">{#N/A,#N/A,FALSE,"B3";#N/A,#N/A,FALSE,"B2";#N/A,#N/A,FALSE,"B1"}</definedName>
    <definedName name="se_3" hidden="1">{#N/A,#N/A,FALSE,"B3";#N/A,#N/A,FALSE,"B2";#N/A,#N/A,FALSE,"B1"}</definedName>
    <definedName name="se_4" localSheetId="6" hidden="1">{#N/A,#N/A,FALSE,"B3";#N/A,#N/A,FALSE,"B2";#N/A,#N/A,FALSE,"B1"}</definedName>
    <definedName name="se_4" localSheetId="7" hidden="1">{#N/A,#N/A,FALSE,"B3";#N/A,#N/A,FALSE,"B2";#N/A,#N/A,FALSE,"B1"}</definedName>
    <definedName name="se_4" localSheetId="1" hidden="1">{#N/A,#N/A,FALSE,"B3";#N/A,#N/A,FALSE,"B2";#N/A,#N/A,FALSE,"B1"}</definedName>
    <definedName name="se_4" localSheetId="2" hidden="1">{#N/A,#N/A,FALSE,"B3";#N/A,#N/A,FALSE,"B2";#N/A,#N/A,FALSE,"B1"}</definedName>
    <definedName name="se_4" localSheetId="8" hidden="1">{#N/A,#N/A,FALSE,"B3";#N/A,#N/A,FALSE,"B2";#N/A,#N/A,FALSE,"B1"}</definedName>
    <definedName name="se_4" hidden="1">{#N/A,#N/A,FALSE,"B3";#N/A,#N/A,FALSE,"B2";#N/A,#N/A,FALSE,"B1"}</definedName>
    <definedName name="se_5" localSheetId="6" hidden="1">{#N/A,#N/A,FALSE,"B3";#N/A,#N/A,FALSE,"B2";#N/A,#N/A,FALSE,"B1"}</definedName>
    <definedName name="se_5" localSheetId="7" hidden="1">{#N/A,#N/A,FALSE,"B3";#N/A,#N/A,FALSE,"B2";#N/A,#N/A,FALSE,"B1"}</definedName>
    <definedName name="se_5" localSheetId="1" hidden="1">{#N/A,#N/A,FALSE,"B3";#N/A,#N/A,FALSE,"B2";#N/A,#N/A,FALSE,"B1"}</definedName>
    <definedName name="se_5" localSheetId="2" hidden="1">{#N/A,#N/A,FALSE,"B3";#N/A,#N/A,FALSE,"B2";#N/A,#N/A,FALSE,"B1"}</definedName>
    <definedName name="se_5" localSheetId="8" hidden="1">{#N/A,#N/A,FALSE,"B3";#N/A,#N/A,FALSE,"B2";#N/A,#N/A,FALSE,"B1"}</definedName>
    <definedName name="se_5" hidden="1">{#N/A,#N/A,FALSE,"B3";#N/A,#N/A,FALSE,"B2";#N/A,#N/A,FALSE,"B1"}</definedName>
    <definedName name="SED" localSheetId="4" hidden="1">{#N/A,#N/A,FALSE,"A4";#N/A,#N/A,FALSE,"A3";#N/A,#N/A,FALSE,"A2";#N/A,#N/A,FALSE,"A1"}</definedName>
    <definedName name="SED" localSheetId="6" hidden="1">{#N/A,#N/A,FALSE,"A4";#N/A,#N/A,FALSE,"A3";#N/A,#N/A,FALSE,"A2";#N/A,#N/A,FALSE,"A1"}</definedName>
    <definedName name="SED" localSheetId="7" hidden="1">{#N/A,#N/A,FALSE,"A4";#N/A,#N/A,FALSE,"A3";#N/A,#N/A,FALSE,"A2";#N/A,#N/A,FALSE,"A1"}</definedName>
    <definedName name="SED" localSheetId="1" hidden="1">{#N/A,#N/A,FALSE,"A4";#N/A,#N/A,FALSE,"A3";#N/A,#N/A,FALSE,"A2";#N/A,#N/A,FALSE,"A1"}</definedName>
    <definedName name="SED" localSheetId="2" hidden="1">{#N/A,#N/A,FALSE,"A4";#N/A,#N/A,FALSE,"A3";#N/A,#N/A,FALSE,"A2";#N/A,#N/A,FALSE,"A1"}</definedName>
    <definedName name="SED" localSheetId="3" hidden="1">{#N/A,#N/A,FALSE,"A4";#N/A,#N/A,FALSE,"A3";#N/A,#N/A,FALSE,"A2";#N/A,#N/A,FALSE,"A1"}</definedName>
    <definedName name="SED" localSheetId="8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6" hidden="1">{#N/A,#N/A,FALSE,"A4";#N/A,#N/A,FALSE,"A3";#N/A,#N/A,FALSE,"A2";#N/A,#N/A,FALSE,"A1"}</definedName>
    <definedName name="SED_1" localSheetId="7" hidden="1">{#N/A,#N/A,FALSE,"A4";#N/A,#N/A,FALSE,"A3";#N/A,#N/A,FALSE,"A2";#N/A,#N/A,FALSE,"A1"}</definedName>
    <definedName name="SED_1" localSheetId="1" hidden="1">{#N/A,#N/A,FALSE,"A4";#N/A,#N/A,FALSE,"A3";#N/A,#N/A,FALSE,"A2";#N/A,#N/A,FALSE,"A1"}</definedName>
    <definedName name="SED_1" localSheetId="2" hidden="1">{#N/A,#N/A,FALSE,"A4";#N/A,#N/A,FALSE,"A3";#N/A,#N/A,FALSE,"A2";#N/A,#N/A,FALSE,"A1"}</definedName>
    <definedName name="SED_1" localSheetId="8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6" hidden="1">{#N/A,#N/A,FALSE,"A4";#N/A,#N/A,FALSE,"A3";#N/A,#N/A,FALSE,"A2";#N/A,#N/A,FALSE,"A1"}</definedName>
    <definedName name="SED_2" localSheetId="7" hidden="1">{#N/A,#N/A,FALSE,"A4";#N/A,#N/A,FALSE,"A3";#N/A,#N/A,FALSE,"A2";#N/A,#N/A,FALSE,"A1"}</definedName>
    <definedName name="SED_2" localSheetId="1" hidden="1">{#N/A,#N/A,FALSE,"A4";#N/A,#N/A,FALSE,"A3";#N/A,#N/A,FALSE,"A2";#N/A,#N/A,FALSE,"A1"}</definedName>
    <definedName name="SED_2" localSheetId="2" hidden="1">{#N/A,#N/A,FALSE,"A4";#N/A,#N/A,FALSE,"A3";#N/A,#N/A,FALSE,"A2";#N/A,#N/A,FALSE,"A1"}</definedName>
    <definedName name="SED_2" localSheetId="8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6" hidden="1">{#N/A,#N/A,FALSE,"A4";#N/A,#N/A,FALSE,"A3";#N/A,#N/A,FALSE,"A2";#N/A,#N/A,FALSE,"A1"}</definedName>
    <definedName name="SED_3" localSheetId="7" hidden="1">{#N/A,#N/A,FALSE,"A4";#N/A,#N/A,FALSE,"A3";#N/A,#N/A,FALSE,"A2";#N/A,#N/A,FALSE,"A1"}</definedName>
    <definedName name="SED_3" localSheetId="1" hidden="1">{#N/A,#N/A,FALSE,"A4";#N/A,#N/A,FALSE,"A3";#N/A,#N/A,FALSE,"A2";#N/A,#N/A,FALSE,"A1"}</definedName>
    <definedName name="SED_3" localSheetId="2" hidden="1">{#N/A,#N/A,FALSE,"A4";#N/A,#N/A,FALSE,"A3";#N/A,#N/A,FALSE,"A2";#N/A,#N/A,FALSE,"A1"}</definedName>
    <definedName name="SED_3" localSheetId="8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6" hidden="1">{#N/A,#N/A,FALSE,"A4";#N/A,#N/A,FALSE,"A3";#N/A,#N/A,FALSE,"A2";#N/A,#N/A,FALSE,"A1"}</definedName>
    <definedName name="SED_4" localSheetId="7" hidden="1">{#N/A,#N/A,FALSE,"A4";#N/A,#N/A,FALSE,"A3";#N/A,#N/A,FALSE,"A2";#N/A,#N/A,FALSE,"A1"}</definedName>
    <definedName name="SED_4" localSheetId="1" hidden="1">{#N/A,#N/A,FALSE,"A4";#N/A,#N/A,FALSE,"A3";#N/A,#N/A,FALSE,"A2";#N/A,#N/A,FALSE,"A1"}</definedName>
    <definedName name="SED_4" localSheetId="2" hidden="1">{#N/A,#N/A,FALSE,"A4";#N/A,#N/A,FALSE,"A3";#N/A,#N/A,FALSE,"A2";#N/A,#N/A,FALSE,"A1"}</definedName>
    <definedName name="SED_4" localSheetId="8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6" hidden="1">{#N/A,#N/A,FALSE,"A4";#N/A,#N/A,FALSE,"A3";#N/A,#N/A,FALSE,"A2";#N/A,#N/A,FALSE,"A1"}</definedName>
    <definedName name="SED_5" localSheetId="7" hidden="1">{#N/A,#N/A,FALSE,"A4";#N/A,#N/A,FALSE,"A3";#N/A,#N/A,FALSE,"A2";#N/A,#N/A,FALSE,"A1"}</definedName>
    <definedName name="SED_5" localSheetId="1" hidden="1">{#N/A,#N/A,FALSE,"A4";#N/A,#N/A,FALSE,"A3";#N/A,#N/A,FALSE,"A2";#N/A,#N/A,FALSE,"A1"}</definedName>
    <definedName name="SED_5" localSheetId="2" hidden="1">{#N/A,#N/A,FALSE,"A4";#N/A,#N/A,FALSE,"A3";#N/A,#N/A,FALSE,"A2";#N/A,#N/A,FALSE,"A1"}</definedName>
    <definedName name="SED_5" localSheetId="8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 localSheetId="6">#REF!</definedName>
    <definedName name="SINDACALI" localSheetId="1">#REF!</definedName>
    <definedName name="SINDACALI">#REF!</definedName>
    <definedName name="Sintetico_fondi_2002" localSheetId="6">#REF!</definedName>
    <definedName name="Sintetico_fondi_2002" localSheetId="1">#REF!</definedName>
    <definedName name="Sintetico_fondi_2002" localSheetId="2">#REF!</definedName>
    <definedName name="Sintetico_fondi_2002">#REF!</definedName>
    <definedName name="spese" localSheetId="4" hidden="1">{#N/A,#N/A,FALSE,"A4";#N/A,#N/A,FALSE,"A3";#N/A,#N/A,FALSE,"A2";#N/A,#N/A,FALSE,"A1"}</definedName>
    <definedName name="spese" localSheetId="6" hidden="1">{#N/A,#N/A,FALSE,"A4";#N/A,#N/A,FALSE,"A3";#N/A,#N/A,FALSE,"A2";#N/A,#N/A,FALSE,"A1"}</definedName>
    <definedName name="spese" localSheetId="7" hidden="1">{#N/A,#N/A,FALSE,"A4";#N/A,#N/A,FALSE,"A3";#N/A,#N/A,FALSE,"A2";#N/A,#N/A,FALSE,"A1"}</definedName>
    <definedName name="spese" localSheetId="1" hidden="1">{#N/A,#N/A,FALSE,"A4";#N/A,#N/A,FALSE,"A3";#N/A,#N/A,FALSE,"A2";#N/A,#N/A,FALSE,"A1"}</definedName>
    <definedName name="spese" localSheetId="2" hidden="1">{#N/A,#N/A,FALSE,"A4";#N/A,#N/A,FALSE,"A3";#N/A,#N/A,FALSE,"A2";#N/A,#N/A,FALSE,"A1"}</definedName>
    <definedName name="spese" localSheetId="3" hidden="1">{#N/A,#N/A,FALSE,"A4";#N/A,#N/A,FALSE,"A3";#N/A,#N/A,FALSE,"A2";#N/A,#N/A,FALSE,"A1"}</definedName>
    <definedName name="spese" localSheetId="8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6" hidden="1">{#N/A,#N/A,FALSE,"A4";#N/A,#N/A,FALSE,"A3";#N/A,#N/A,FALSE,"A2";#N/A,#N/A,FALSE,"A1"}</definedName>
    <definedName name="spese_1" localSheetId="7" hidden="1">{#N/A,#N/A,FALSE,"A4";#N/A,#N/A,FALSE,"A3";#N/A,#N/A,FALSE,"A2";#N/A,#N/A,FALSE,"A1"}</definedName>
    <definedName name="spese_1" localSheetId="1" hidden="1">{#N/A,#N/A,FALSE,"A4";#N/A,#N/A,FALSE,"A3";#N/A,#N/A,FALSE,"A2";#N/A,#N/A,FALSE,"A1"}</definedName>
    <definedName name="spese_1" localSheetId="2" hidden="1">{#N/A,#N/A,FALSE,"A4";#N/A,#N/A,FALSE,"A3";#N/A,#N/A,FALSE,"A2";#N/A,#N/A,FALSE,"A1"}</definedName>
    <definedName name="spese_1" localSheetId="8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6" hidden="1">{#N/A,#N/A,FALSE,"A4";#N/A,#N/A,FALSE,"A3";#N/A,#N/A,FALSE,"A2";#N/A,#N/A,FALSE,"A1"}</definedName>
    <definedName name="spese_2" localSheetId="7" hidden="1">{#N/A,#N/A,FALSE,"A4";#N/A,#N/A,FALSE,"A3";#N/A,#N/A,FALSE,"A2";#N/A,#N/A,FALSE,"A1"}</definedName>
    <definedName name="spese_2" localSheetId="1" hidden="1">{#N/A,#N/A,FALSE,"A4";#N/A,#N/A,FALSE,"A3";#N/A,#N/A,FALSE,"A2";#N/A,#N/A,FALSE,"A1"}</definedName>
    <definedName name="spese_2" localSheetId="2" hidden="1">{#N/A,#N/A,FALSE,"A4";#N/A,#N/A,FALSE,"A3";#N/A,#N/A,FALSE,"A2";#N/A,#N/A,FALSE,"A1"}</definedName>
    <definedName name="spese_2" localSheetId="8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6" hidden="1">{#N/A,#N/A,FALSE,"A4";#N/A,#N/A,FALSE,"A3";#N/A,#N/A,FALSE,"A2";#N/A,#N/A,FALSE,"A1"}</definedName>
    <definedName name="spese_3" localSheetId="7" hidden="1">{#N/A,#N/A,FALSE,"A4";#N/A,#N/A,FALSE,"A3";#N/A,#N/A,FALSE,"A2";#N/A,#N/A,FALSE,"A1"}</definedName>
    <definedName name="spese_3" localSheetId="1" hidden="1">{#N/A,#N/A,FALSE,"A4";#N/A,#N/A,FALSE,"A3";#N/A,#N/A,FALSE,"A2";#N/A,#N/A,FALSE,"A1"}</definedName>
    <definedName name="spese_3" localSheetId="2" hidden="1">{#N/A,#N/A,FALSE,"A4";#N/A,#N/A,FALSE,"A3";#N/A,#N/A,FALSE,"A2";#N/A,#N/A,FALSE,"A1"}</definedName>
    <definedName name="spese_3" localSheetId="8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6" hidden="1">{#N/A,#N/A,FALSE,"A4";#N/A,#N/A,FALSE,"A3";#N/A,#N/A,FALSE,"A2";#N/A,#N/A,FALSE,"A1"}</definedName>
    <definedName name="spese_4" localSheetId="7" hidden="1">{#N/A,#N/A,FALSE,"A4";#N/A,#N/A,FALSE,"A3";#N/A,#N/A,FALSE,"A2";#N/A,#N/A,FALSE,"A1"}</definedName>
    <definedName name="spese_4" localSheetId="1" hidden="1">{#N/A,#N/A,FALSE,"A4";#N/A,#N/A,FALSE,"A3";#N/A,#N/A,FALSE,"A2";#N/A,#N/A,FALSE,"A1"}</definedName>
    <definedName name="spese_4" localSheetId="2" hidden="1">{#N/A,#N/A,FALSE,"A4";#N/A,#N/A,FALSE,"A3";#N/A,#N/A,FALSE,"A2";#N/A,#N/A,FALSE,"A1"}</definedName>
    <definedName name="spese_4" localSheetId="8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6" hidden="1">{#N/A,#N/A,FALSE,"A4";#N/A,#N/A,FALSE,"A3";#N/A,#N/A,FALSE,"A2";#N/A,#N/A,FALSE,"A1"}</definedName>
    <definedName name="spese_5" localSheetId="7" hidden="1">{#N/A,#N/A,FALSE,"A4";#N/A,#N/A,FALSE,"A3";#N/A,#N/A,FALSE,"A2";#N/A,#N/A,FALSE,"A1"}</definedName>
    <definedName name="spese_5" localSheetId="1" hidden="1">{#N/A,#N/A,FALSE,"A4";#N/A,#N/A,FALSE,"A3";#N/A,#N/A,FALSE,"A2";#N/A,#N/A,FALSE,"A1"}</definedName>
    <definedName name="spese_5" localSheetId="2" hidden="1">{#N/A,#N/A,FALSE,"A4";#N/A,#N/A,FALSE,"A3";#N/A,#N/A,FALSE,"A2";#N/A,#N/A,FALSE,"A1"}</definedName>
    <definedName name="spese_5" localSheetId="8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4" hidden="1">{#N/A,#N/A,FALSE,"Indice"}</definedName>
    <definedName name="sq" localSheetId="6" hidden="1">{#N/A,#N/A,FALSE,"Indice"}</definedName>
    <definedName name="sq" localSheetId="7" hidden="1">{#N/A,#N/A,FALSE,"Indice"}</definedName>
    <definedName name="sq" localSheetId="1" hidden="1">{#N/A,#N/A,FALSE,"Indice"}</definedName>
    <definedName name="sq" localSheetId="2" hidden="1">{#N/A,#N/A,FALSE,"Indice"}</definedName>
    <definedName name="sq" localSheetId="3" hidden="1">{#N/A,#N/A,FALSE,"Indice"}</definedName>
    <definedName name="sq" localSheetId="8" hidden="1">{#N/A,#N/A,FALSE,"Indice"}</definedName>
    <definedName name="sq" hidden="1">{#N/A,#N/A,FALSE,"Indice"}</definedName>
    <definedName name="sq_1" localSheetId="6" hidden="1">{#N/A,#N/A,FALSE,"Indice"}</definedName>
    <definedName name="sq_1" localSheetId="7" hidden="1">{#N/A,#N/A,FALSE,"Indice"}</definedName>
    <definedName name="sq_1" localSheetId="1" hidden="1">{#N/A,#N/A,FALSE,"Indice"}</definedName>
    <definedName name="sq_1" localSheetId="2" hidden="1">{#N/A,#N/A,FALSE,"Indice"}</definedName>
    <definedName name="sq_1" localSheetId="8" hidden="1">{#N/A,#N/A,FALSE,"Indice"}</definedName>
    <definedName name="sq_1" hidden="1">{#N/A,#N/A,FALSE,"Indice"}</definedName>
    <definedName name="sq_2" localSheetId="6" hidden="1">{#N/A,#N/A,FALSE,"Indice"}</definedName>
    <definedName name="sq_2" localSheetId="7" hidden="1">{#N/A,#N/A,FALSE,"Indice"}</definedName>
    <definedName name="sq_2" localSheetId="1" hidden="1">{#N/A,#N/A,FALSE,"Indice"}</definedName>
    <definedName name="sq_2" localSheetId="2" hidden="1">{#N/A,#N/A,FALSE,"Indice"}</definedName>
    <definedName name="sq_2" localSheetId="8" hidden="1">{#N/A,#N/A,FALSE,"Indice"}</definedName>
    <definedName name="sq_2" hidden="1">{#N/A,#N/A,FALSE,"Indice"}</definedName>
    <definedName name="sq_3" localSheetId="6" hidden="1">{#N/A,#N/A,FALSE,"Indice"}</definedName>
    <definedName name="sq_3" localSheetId="7" hidden="1">{#N/A,#N/A,FALSE,"Indice"}</definedName>
    <definedName name="sq_3" localSheetId="1" hidden="1">{#N/A,#N/A,FALSE,"Indice"}</definedName>
    <definedName name="sq_3" localSheetId="2" hidden="1">{#N/A,#N/A,FALSE,"Indice"}</definedName>
    <definedName name="sq_3" localSheetId="8" hidden="1">{#N/A,#N/A,FALSE,"Indice"}</definedName>
    <definedName name="sq_3" hidden="1">{#N/A,#N/A,FALSE,"Indice"}</definedName>
    <definedName name="sq_4" localSheetId="6" hidden="1">{#N/A,#N/A,FALSE,"Indice"}</definedName>
    <definedName name="sq_4" localSheetId="7" hidden="1">{#N/A,#N/A,FALSE,"Indice"}</definedName>
    <definedName name="sq_4" localSheetId="1" hidden="1">{#N/A,#N/A,FALSE,"Indice"}</definedName>
    <definedName name="sq_4" localSheetId="2" hidden="1">{#N/A,#N/A,FALSE,"Indice"}</definedName>
    <definedName name="sq_4" localSheetId="8" hidden="1">{#N/A,#N/A,FALSE,"Indice"}</definedName>
    <definedName name="sq_4" hidden="1">{#N/A,#N/A,FALSE,"Indice"}</definedName>
    <definedName name="sq_5" localSheetId="6" hidden="1">{#N/A,#N/A,FALSE,"Indice"}</definedName>
    <definedName name="sq_5" localSheetId="7" hidden="1">{#N/A,#N/A,FALSE,"Indice"}</definedName>
    <definedName name="sq_5" localSheetId="1" hidden="1">{#N/A,#N/A,FALSE,"Indice"}</definedName>
    <definedName name="sq_5" localSheetId="2" hidden="1">{#N/A,#N/A,FALSE,"Indice"}</definedName>
    <definedName name="sq_5" localSheetId="8" hidden="1">{#N/A,#N/A,FALSE,"Indice"}</definedName>
    <definedName name="sq_5" hidden="1">{#N/A,#N/A,FALSE,"Indice"}</definedName>
    <definedName name="Stampa_le_aree">#REF!</definedName>
    <definedName name="Stampa_le_arue">#REF!</definedName>
    <definedName name="STATOPAT">#REF!</definedName>
    <definedName name="stima96" localSheetId="1">#REF!</definedName>
    <definedName name="stima96">#REF!</definedName>
    <definedName name="STRALCIO" localSheetId="6">#REF!</definedName>
    <definedName name="STRALCIO" localSheetId="1">#REF!</definedName>
    <definedName name="STRALCIO" localSheetId="2">#REF!</definedName>
    <definedName name="STRALCIO">#REF!</definedName>
    <definedName name="suore" localSheetId="6">[16]Ricavi!#REF!</definedName>
    <definedName name="suore" localSheetId="1">[17]Ricavi!#REF!</definedName>
    <definedName name="suore" localSheetId="2">[18]Ricavi!#REF!</definedName>
    <definedName name="suore">[19]Ricavi!#REF!</definedName>
    <definedName name="sw" localSheetId="4" hidden="1">{#N/A,#N/A,FALSE,"B1";#N/A,#N/A,FALSE,"B2";#N/A,#N/A,FALSE,"B3";#N/A,#N/A,FALSE,"A4";#N/A,#N/A,FALSE,"A3";#N/A,#N/A,FALSE,"A2";#N/A,#N/A,FALSE,"A1";#N/A,#N/A,FALSE,"Indice"}</definedName>
    <definedName name="sw" localSheetId="6" hidden="1">{#N/A,#N/A,FALSE,"B1";#N/A,#N/A,FALSE,"B2";#N/A,#N/A,FALSE,"B3";#N/A,#N/A,FALSE,"A4";#N/A,#N/A,FALSE,"A3";#N/A,#N/A,FALSE,"A2";#N/A,#N/A,FALSE,"A1";#N/A,#N/A,FALSE,"Indice"}</definedName>
    <definedName name="sw" localSheetId="7" hidden="1">{#N/A,#N/A,FALSE,"B1";#N/A,#N/A,FALSE,"B2";#N/A,#N/A,FALSE,"B3";#N/A,#N/A,FALSE,"A4";#N/A,#N/A,FALSE,"A3";#N/A,#N/A,FALSE,"A2";#N/A,#N/A,FALSE,"A1";#N/A,#N/A,FALSE,"Indice"}</definedName>
    <definedName name="sw" localSheetId="1" hidden="1">{#N/A,#N/A,FALSE,"B1";#N/A,#N/A,FALSE,"B2";#N/A,#N/A,FALSE,"B3";#N/A,#N/A,FALSE,"A4";#N/A,#N/A,FALSE,"A3";#N/A,#N/A,FALSE,"A2";#N/A,#N/A,FALSE,"A1";#N/A,#N/A,FALSE,"Indice"}</definedName>
    <definedName name="sw" localSheetId="2" hidden="1">{#N/A,#N/A,FALSE,"B1";#N/A,#N/A,FALSE,"B2";#N/A,#N/A,FALSE,"B3";#N/A,#N/A,FALSE,"A4";#N/A,#N/A,FALSE,"A3";#N/A,#N/A,FALSE,"A2";#N/A,#N/A,FALSE,"A1";#N/A,#N/A,FALSE,"Indice"}</definedName>
    <definedName name="sw" localSheetId="3" hidden="1">{#N/A,#N/A,FALSE,"B1";#N/A,#N/A,FALSE,"B2";#N/A,#N/A,FALSE,"B3";#N/A,#N/A,FALSE,"A4";#N/A,#N/A,FALSE,"A3";#N/A,#N/A,FALSE,"A2";#N/A,#N/A,FALSE,"A1";#N/A,#N/A,FALSE,"Indice"}</definedName>
    <definedName name="sw" localSheetId="8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6" hidden="1">{#N/A,#N/A,FALSE,"B1";#N/A,#N/A,FALSE,"B2";#N/A,#N/A,FALSE,"B3";#N/A,#N/A,FALSE,"A4";#N/A,#N/A,FALSE,"A3";#N/A,#N/A,FALSE,"A2";#N/A,#N/A,FALSE,"A1";#N/A,#N/A,FALSE,"Indice"}</definedName>
    <definedName name="sw_1" localSheetId="7" hidden="1">{#N/A,#N/A,FALSE,"B1";#N/A,#N/A,FALSE,"B2";#N/A,#N/A,FALSE,"B3";#N/A,#N/A,FALSE,"A4";#N/A,#N/A,FALSE,"A3";#N/A,#N/A,FALSE,"A2";#N/A,#N/A,FALSE,"A1";#N/A,#N/A,FALSE,"Indice"}</definedName>
    <definedName name="sw_1" localSheetId="1" hidden="1">{#N/A,#N/A,FALSE,"B1";#N/A,#N/A,FALSE,"B2";#N/A,#N/A,FALSE,"B3";#N/A,#N/A,FALSE,"A4";#N/A,#N/A,FALSE,"A3";#N/A,#N/A,FALSE,"A2";#N/A,#N/A,FALSE,"A1";#N/A,#N/A,FALSE,"Indice"}</definedName>
    <definedName name="sw_1" localSheetId="2" hidden="1">{#N/A,#N/A,FALSE,"B1";#N/A,#N/A,FALSE,"B2";#N/A,#N/A,FALSE,"B3";#N/A,#N/A,FALSE,"A4";#N/A,#N/A,FALSE,"A3";#N/A,#N/A,FALSE,"A2";#N/A,#N/A,FALSE,"A1";#N/A,#N/A,FALSE,"Indice"}</definedName>
    <definedName name="sw_1" localSheetId="8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6" hidden="1">{#N/A,#N/A,FALSE,"B1";#N/A,#N/A,FALSE,"B2";#N/A,#N/A,FALSE,"B3";#N/A,#N/A,FALSE,"A4";#N/A,#N/A,FALSE,"A3";#N/A,#N/A,FALSE,"A2";#N/A,#N/A,FALSE,"A1";#N/A,#N/A,FALSE,"Indice"}</definedName>
    <definedName name="sw_2" localSheetId="7" hidden="1">{#N/A,#N/A,FALSE,"B1";#N/A,#N/A,FALSE,"B2";#N/A,#N/A,FALSE,"B3";#N/A,#N/A,FALSE,"A4";#N/A,#N/A,FALSE,"A3";#N/A,#N/A,FALSE,"A2";#N/A,#N/A,FALSE,"A1";#N/A,#N/A,FALSE,"Indice"}</definedName>
    <definedName name="sw_2" localSheetId="1" hidden="1">{#N/A,#N/A,FALSE,"B1";#N/A,#N/A,FALSE,"B2";#N/A,#N/A,FALSE,"B3";#N/A,#N/A,FALSE,"A4";#N/A,#N/A,FALSE,"A3";#N/A,#N/A,FALSE,"A2";#N/A,#N/A,FALSE,"A1";#N/A,#N/A,FALSE,"Indice"}</definedName>
    <definedName name="sw_2" localSheetId="2" hidden="1">{#N/A,#N/A,FALSE,"B1";#N/A,#N/A,FALSE,"B2";#N/A,#N/A,FALSE,"B3";#N/A,#N/A,FALSE,"A4";#N/A,#N/A,FALSE,"A3";#N/A,#N/A,FALSE,"A2";#N/A,#N/A,FALSE,"A1";#N/A,#N/A,FALSE,"Indice"}</definedName>
    <definedName name="sw_2" localSheetId="8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6" hidden="1">{#N/A,#N/A,FALSE,"B1";#N/A,#N/A,FALSE,"B2";#N/A,#N/A,FALSE,"B3";#N/A,#N/A,FALSE,"A4";#N/A,#N/A,FALSE,"A3";#N/A,#N/A,FALSE,"A2";#N/A,#N/A,FALSE,"A1";#N/A,#N/A,FALSE,"Indice"}</definedName>
    <definedName name="sw_3" localSheetId="7" hidden="1">{#N/A,#N/A,FALSE,"B1";#N/A,#N/A,FALSE,"B2";#N/A,#N/A,FALSE,"B3";#N/A,#N/A,FALSE,"A4";#N/A,#N/A,FALSE,"A3";#N/A,#N/A,FALSE,"A2";#N/A,#N/A,FALSE,"A1";#N/A,#N/A,FALSE,"Indice"}</definedName>
    <definedName name="sw_3" localSheetId="1" hidden="1">{#N/A,#N/A,FALSE,"B1";#N/A,#N/A,FALSE,"B2";#N/A,#N/A,FALSE,"B3";#N/A,#N/A,FALSE,"A4";#N/A,#N/A,FALSE,"A3";#N/A,#N/A,FALSE,"A2";#N/A,#N/A,FALSE,"A1";#N/A,#N/A,FALSE,"Indice"}</definedName>
    <definedName name="sw_3" localSheetId="2" hidden="1">{#N/A,#N/A,FALSE,"B1";#N/A,#N/A,FALSE,"B2";#N/A,#N/A,FALSE,"B3";#N/A,#N/A,FALSE,"A4";#N/A,#N/A,FALSE,"A3";#N/A,#N/A,FALSE,"A2";#N/A,#N/A,FALSE,"A1";#N/A,#N/A,FALSE,"Indice"}</definedName>
    <definedName name="sw_3" localSheetId="8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6" hidden="1">{#N/A,#N/A,FALSE,"B1";#N/A,#N/A,FALSE,"B2";#N/A,#N/A,FALSE,"B3";#N/A,#N/A,FALSE,"A4";#N/A,#N/A,FALSE,"A3";#N/A,#N/A,FALSE,"A2";#N/A,#N/A,FALSE,"A1";#N/A,#N/A,FALSE,"Indice"}</definedName>
    <definedName name="sw_4" localSheetId="7" hidden="1">{#N/A,#N/A,FALSE,"B1";#N/A,#N/A,FALSE,"B2";#N/A,#N/A,FALSE,"B3";#N/A,#N/A,FALSE,"A4";#N/A,#N/A,FALSE,"A3";#N/A,#N/A,FALSE,"A2";#N/A,#N/A,FALSE,"A1";#N/A,#N/A,FALSE,"Indice"}</definedName>
    <definedName name="sw_4" localSheetId="1" hidden="1">{#N/A,#N/A,FALSE,"B1";#N/A,#N/A,FALSE,"B2";#N/A,#N/A,FALSE,"B3";#N/A,#N/A,FALSE,"A4";#N/A,#N/A,FALSE,"A3";#N/A,#N/A,FALSE,"A2";#N/A,#N/A,FALSE,"A1";#N/A,#N/A,FALSE,"Indice"}</definedName>
    <definedName name="sw_4" localSheetId="2" hidden="1">{#N/A,#N/A,FALSE,"B1";#N/A,#N/A,FALSE,"B2";#N/A,#N/A,FALSE,"B3";#N/A,#N/A,FALSE,"A4";#N/A,#N/A,FALSE,"A3";#N/A,#N/A,FALSE,"A2";#N/A,#N/A,FALSE,"A1";#N/A,#N/A,FALSE,"Indice"}</definedName>
    <definedName name="sw_4" localSheetId="8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6" hidden="1">{#N/A,#N/A,FALSE,"B1";#N/A,#N/A,FALSE,"B2";#N/A,#N/A,FALSE,"B3";#N/A,#N/A,FALSE,"A4";#N/A,#N/A,FALSE,"A3";#N/A,#N/A,FALSE,"A2";#N/A,#N/A,FALSE,"A1";#N/A,#N/A,FALSE,"Indice"}</definedName>
    <definedName name="sw_5" localSheetId="7" hidden="1">{#N/A,#N/A,FALSE,"B1";#N/A,#N/A,FALSE,"B2";#N/A,#N/A,FALSE,"B3";#N/A,#N/A,FALSE,"A4";#N/A,#N/A,FALSE,"A3";#N/A,#N/A,FALSE,"A2";#N/A,#N/A,FALSE,"A1";#N/A,#N/A,FALSE,"Indice"}</definedName>
    <definedName name="sw_5" localSheetId="1" hidden="1">{#N/A,#N/A,FALSE,"B1";#N/A,#N/A,FALSE,"B2";#N/A,#N/A,FALSE,"B3";#N/A,#N/A,FALSE,"A4";#N/A,#N/A,FALSE,"A3";#N/A,#N/A,FALSE,"A2";#N/A,#N/A,FALSE,"A1";#N/A,#N/A,FALSE,"Indice"}</definedName>
    <definedName name="sw_5" localSheetId="2" hidden="1">{#N/A,#N/A,FALSE,"B1";#N/A,#N/A,FALSE,"B2";#N/A,#N/A,FALSE,"B3";#N/A,#N/A,FALSE,"A4";#N/A,#N/A,FALSE,"A3";#N/A,#N/A,FALSE,"A2";#N/A,#N/A,FALSE,"A1";#N/A,#N/A,FALSE,"Indice"}</definedName>
    <definedName name="sw_5" localSheetId="8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6">#REF!</definedName>
    <definedName name="TABELLA_ANAGRAFICA_Gen_Giu_2003" localSheetId="1">#REF!</definedName>
    <definedName name="TABELLA_ANAGRAFICA_Gen_Giu_2003">#REF!</definedName>
    <definedName name="tadAcqBen00" localSheetId="1">'[7]Quadro tendenziale 28-6-2005'!#REF!</definedName>
    <definedName name="tadAcqBen00">'[8]Quadro tendenziale 28-6-2005'!#REF!</definedName>
    <definedName name="tadAcqBen01" localSheetId="1">'[7]Quadro tendenziale 28-6-2005'!#REF!</definedName>
    <definedName name="tadAcqBen01">'[8]Quadro tendenziale 28-6-2005'!#REF!</definedName>
    <definedName name="tadAcqBen02" localSheetId="1">'[7]Quadro tendenziale 28-6-2005'!#REF!</definedName>
    <definedName name="tadAcqBen02">'[8]Quadro tendenziale 28-6-2005'!#REF!</definedName>
    <definedName name="tadAcqBen03" localSheetId="1">'[7]Quadro tendenziale 28-6-2005'!#REF!</definedName>
    <definedName name="tadAcqBen03">'[8]Quadro tendenziale 28-6-2005'!#REF!</definedName>
    <definedName name="tadAcqBen04" localSheetId="1">'[7]Quadro tendenziale 28-6-2005'!#REF!</definedName>
    <definedName name="tadAcqBen04">'[8]Quadro tendenziale 28-6-2005'!#REF!</definedName>
    <definedName name="tadAcqBen05" localSheetId="1">'[7]Quadro tendenziale 28-6-2005'!#REF!</definedName>
    <definedName name="tadAcqBen05">'[8]Quadro tendenziale 28-6-2005'!#REF!</definedName>
    <definedName name="tadAcqBen06" localSheetId="1">'[7]Quadro tendenziale 28-6-2005'!#REF!</definedName>
    <definedName name="tadAcqBen06">'[8]Quadro tendenziale 28-6-2005'!#REF!</definedName>
    <definedName name="tadAcqBen07" localSheetId="1">'[7]Quadro tendenziale 28-6-2005'!#REF!</definedName>
    <definedName name="tadAcqBen07">'[8]Quadro tendenziale 28-6-2005'!#REF!</definedName>
    <definedName name="tadAcqBen08" localSheetId="1">'[7]Quadro tendenziale 28-6-2005'!#REF!</definedName>
    <definedName name="tadAcqBen08">'[8]Quadro tendenziale 28-6-2005'!#REF!</definedName>
    <definedName name="tadAltrEnti00" localSheetId="1">'[7]Quadro tendenziale 28-6-2005'!#REF!</definedName>
    <definedName name="tadAltrEnti00">'[8]Quadro tendenziale 28-6-2005'!#REF!</definedName>
    <definedName name="tadAltrEnti01" localSheetId="1">'[7]Quadro tendenziale 28-6-2005'!#REF!</definedName>
    <definedName name="tadAltrEnti01">'[8]Quadro tendenziale 28-6-2005'!#REF!</definedName>
    <definedName name="tadAltrEnti02" localSheetId="1">'[7]Quadro tendenziale 28-6-2005'!#REF!</definedName>
    <definedName name="tadAltrEnti02">'[8]Quadro tendenziale 28-6-2005'!#REF!</definedName>
    <definedName name="tadAltrEnti03" localSheetId="1">'[7]Quadro tendenziale 28-6-2005'!#REF!</definedName>
    <definedName name="tadAltrEnti03">'[8]Quadro tendenziale 28-6-2005'!#REF!</definedName>
    <definedName name="tadAltrEnti04" localSheetId="1">'[7]Quadro tendenziale 28-6-2005'!#REF!</definedName>
    <definedName name="tadAltrEnti04">'[8]Quadro tendenziale 28-6-2005'!#REF!</definedName>
    <definedName name="tadAltrEnti05" localSheetId="1">'[7]Quadro tendenziale 28-6-2005'!#REF!</definedName>
    <definedName name="tadAltrEnti05">'[8]Quadro tendenziale 28-6-2005'!#REF!</definedName>
    <definedName name="tadAltrEnti06" localSheetId="1">'[7]Quadro tendenziale 28-6-2005'!#REF!</definedName>
    <definedName name="tadAltrEnti06">'[8]Quadro tendenziale 28-6-2005'!#REF!</definedName>
    <definedName name="tadAltrEnti07" localSheetId="1">'[7]Quadro tendenziale 28-6-2005'!#REF!</definedName>
    <definedName name="tadAltrEnti07">'[8]Quadro tendenziale 28-6-2005'!#REF!</definedName>
    <definedName name="tadAltrEnti08" localSheetId="1">'[7]Quadro tendenziale 28-6-2005'!#REF!</definedName>
    <definedName name="tadAltrEnti08">'[8]Quadro tendenziale 28-6-2005'!#REF!</definedName>
    <definedName name="tadAltrServ00" localSheetId="1">'[7]Quadro tendenziale 28-6-2005'!#REF!</definedName>
    <definedName name="tadAltrServ00">'[8]Quadro tendenziale 28-6-2005'!#REF!</definedName>
    <definedName name="tadAltrServ01" localSheetId="1">'[7]Quadro tendenziale 28-6-2005'!#REF!</definedName>
    <definedName name="tadAltrServ01">'[8]Quadro tendenziale 28-6-2005'!#REF!</definedName>
    <definedName name="tadAltrServ02" localSheetId="1">'[7]Quadro tendenziale 28-6-2005'!#REF!</definedName>
    <definedName name="tadAltrServ02">'[8]Quadro tendenziale 28-6-2005'!#REF!</definedName>
    <definedName name="tadAltrServ03" localSheetId="1">'[7]Quadro tendenziale 28-6-2005'!#REF!</definedName>
    <definedName name="tadAltrServ03">'[8]Quadro tendenziale 28-6-2005'!#REF!</definedName>
    <definedName name="tadAltrServ04" localSheetId="1">'[7]Quadro tendenziale 28-6-2005'!#REF!</definedName>
    <definedName name="tadAltrServ04">'[8]Quadro tendenziale 28-6-2005'!#REF!</definedName>
    <definedName name="tadAltrServ05" localSheetId="1">'[7]Quadro tendenziale 28-6-2005'!#REF!</definedName>
    <definedName name="tadAltrServ05">'[8]Quadro tendenziale 28-6-2005'!#REF!</definedName>
    <definedName name="tadAltrServ06" localSheetId="1">'[7]Quadro tendenziale 28-6-2005'!#REF!</definedName>
    <definedName name="tadAltrServ06">'[8]Quadro tendenziale 28-6-2005'!#REF!</definedName>
    <definedName name="tadAltrServ07" localSheetId="1">'[7]Quadro tendenziale 28-6-2005'!#REF!</definedName>
    <definedName name="tadAltrServ07">'[8]Quadro tendenziale 28-6-2005'!#REF!</definedName>
    <definedName name="tadAltrServ08" localSheetId="1">'[7]Quadro tendenziale 28-6-2005'!#REF!</definedName>
    <definedName name="tadAltrServ08">'[8]Quadro tendenziale 28-6-2005'!#REF!</definedName>
    <definedName name="tadAmmGen00" localSheetId="1">'[7]Quadro tendenziale 28-6-2005'!#REF!</definedName>
    <definedName name="tadAmmGen00">'[8]Quadro tendenziale 28-6-2005'!#REF!</definedName>
    <definedName name="tadAmmGen01" localSheetId="1">'[7]Quadro tendenziale 28-6-2005'!#REF!</definedName>
    <definedName name="tadAmmGen01">'[8]Quadro tendenziale 28-6-2005'!#REF!</definedName>
    <definedName name="tadAmmGen02" localSheetId="1">'[7]Quadro tendenziale 28-6-2005'!#REF!</definedName>
    <definedName name="tadAmmGen02">'[8]Quadro tendenziale 28-6-2005'!#REF!</definedName>
    <definedName name="tadAmmGen03" localSheetId="1">'[7]Quadro tendenziale 28-6-2005'!#REF!</definedName>
    <definedName name="tadAmmGen03">'[8]Quadro tendenziale 28-6-2005'!#REF!</definedName>
    <definedName name="tadAmmGen04" localSheetId="1">'[7]Quadro tendenziale 28-6-2005'!#REF!</definedName>
    <definedName name="tadAmmGen04">'[8]Quadro tendenziale 28-6-2005'!#REF!</definedName>
    <definedName name="tadAmmGen05" localSheetId="1">'[7]Quadro tendenziale 28-6-2005'!#REF!</definedName>
    <definedName name="tadAmmGen05">'[8]Quadro tendenziale 28-6-2005'!#REF!</definedName>
    <definedName name="tadAmmGen06" localSheetId="1">'[7]Quadro tendenziale 28-6-2005'!#REF!</definedName>
    <definedName name="tadAmmGen06">'[8]Quadro tendenziale 28-6-2005'!#REF!</definedName>
    <definedName name="tadAmmGen07" localSheetId="1">'[7]Quadro tendenziale 28-6-2005'!#REF!</definedName>
    <definedName name="tadAmmGen07">'[8]Quadro tendenziale 28-6-2005'!#REF!</definedName>
    <definedName name="tadAmmGen08" localSheetId="1">'[7]Quadro tendenziale 28-6-2005'!#REF!</definedName>
    <definedName name="tadAmmGen08">'[8]Quadro tendenziale 28-6-2005'!#REF!</definedName>
    <definedName name="tadExtrFsn00" localSheetId="1">'[7]Quadro tendenziale 28-6-2005'!#REF!</definedName>
    <definedName name="tadExtrFsn00">'[8]Quadro tendenziale 28-6-2005'!#REF!</definedName>
    <definedName name="tadExtrFsn01" localSheetId="1">'[7]Quadro tendenziale 28-6-2005'!#REF!</definedName>
    <definedName name="tadExtrFsn01">'[8]Quadro tendenziale 28-6-2005'!#REF!</definedName>
    <definedName name="tadExtrFsn02" localSheetId="1">'[7]Quadro tendenziale 28-6-2005'!#REF!</definedName>
    <definedName name="tadExtrFsn02">'[8]Quadro tendenziale 28-6-2005'!#REF!</definedName>
    <definedName name="tadExtrFsn03" localSheetId="1">'[7]Quadro tendenziale 28-6-2005'!#REF!</definedName>
    <definedName name="tadExtrFsn03">'[8]Quadro tendenziale 28-6-2005'!#REF!</definedName>
    <definedName name="tadExtrFsn04" localSheetId="1">'[7]Quadro tendenziale 28-6-2005'!#REF!</definedName>
    <definedName name="tadExtrFsn04">'[8]Quadro tendenziale 28-6-2005'!#REF!</definedName>
    <definedName name="tadExtrFsn05" localSheetId="1">'[7]Quadro tendenziale 28-6-2005'!#REF!</definedName>
    <definedName name="tadExtrFsn05">'[8]Quadro tendenziale 28-6-2005'!#REF!</definedName>
    <definedName name="tadExtrFsn06" localSheetId="1">'[7]Quadro tendenziale 28-6-2005'!#REF!</definedName>
    <definedName name="tadExtrFsn06">'[8]Quadro tendenziale 28-6-2005'!#REF!</definedName>
    <definedName name="tadExtrFsn07" localSheetId="1">'[7]Quadro tendenziale 28-6-2005'!#REF!</definedName>
    <definedName name="tadExtrFsn07">'[8]Quadro tendenziale 28-6-2005'!#REF!</definedName>
    <definedName name="tadExtrFsn08" localSheetId="1">'[7]Quadro tendenziale 28-6-2005'!#REF!</definedName>
    <definedName name="tadExtrFsn08">'[8]Quadro tendenziale 28-6-2005'!#REF!</definedName>
    <definedName name="tadImpTax00" localSheetId="1">'[7]Quadro tendenziale 28-6-2005'!#REF!</definedName>
    <definedName name="tadImpTax00">'[8]Quadro tendenziale 28-6-2005'!#REF!</definedName>
    <definedName name="tadImpTax01" localSheetId="1">'[7]Quadro tendenziale 28-6-2005'!#REF!</definedName>
    <definedName name="tadImpTax01">'[8]Quadro tendenziale 28-6-2005'!#REF!</definedName>
    <definedName name="tadImpTax02" localSheetId="1">'[7]Quadro tendenziale 28-6-2005'!#REF!</definedName>
    <definedName name="tadImpTax02">'[8]Quadro tendenziale 28-6-2005'!#REF!</definedName>
    <definedName name="tadImpTax03" localSheetId="1">'[7]Quadro tendenziale 28-6-2005'!#REF!</definedName>
    <definedName name="tadImpTax03">'[8]Quadro tendenziale 28-6-2005'!#REF!</definedName>
    <definedName name="tadImpTax04" localSheetId="1">'[7]Quadro tendenziale 28-6-2005'!#REF!</definedName>
    <definedName name="tadImpTax04">'[8]Quadro tendenziale 28-6-2005'!#REF!</definedName>
    <definedName name="tadImpTax05" localSheetId="1">'[7]Quadro tendenziale 28-6-2005'!#REF!</definedName>
    <definedName name="tadImpTax05">'[8]Quadro tendenziale 28-6-2005'!#REF!</definedName>
    <definedName name="tadImpTax06" localSheetId="1">'[7]Quadro tendenziale 28-6-2005'!#REF!</definedName>
    <definedName name="tadImpTax06">'[8]Quadro tendenziale 28-6-2005'!#REF!</definedName>
    <definedName name="tadImpTax07" localSheetId="1">'[7]Quadro tendenziale 28-6-2005'!#REF!</definedName>
    <definedName name="tadImpTax07">'[8]Quadro tendenziale 28-6-2005'!#REF!</definedName>
    <definedName name="tadImpTax08" localSheetId="1">'[7]Quadro tendenziale 28-6-2005'!#REF!</definedName>
    <definedName name="tadImpTax08">'[8]Quadro tendenziale 28-6-2005'!#REF!</definedName>
    <definedName name="tadIrcss00" localSheetId="1">'[7]Quadro tendenziale 28-6-2005'!#REF!</definedName>
    <definedName name="tadIrcss00">'[8]Quadro tendenziale 28-6-2005'!#REF!</definedName>
    <definedName name="tadIrcss01" localSheetId="1">'[7]Quadro tendenziale 28-6-2005'!#REF!</definedName>
    <definedName name="tadIrcss01">'[8]Quadro tendenziale 28-6-2005'!#REF!</definedName>
    <definedName name="tadIrcss02" localSheetId="1">'[7]Quadro tendenziale 28-6-2005'!#REF!</definedName>
    <definedName name="tadIrcss02">'[8]Quadro tendenziale 28-6-2005'!#REF!</definedName>
    <definedName name="tadIrcss03" localSheetId="1">'[7]Quadro tendenziale 28-6-2005'!#REF!</definedName>
    <definedName name="tadIrcss03">'[8]Quadro tendenziale 28-6-2005'!#REF!</definedName>
    <definedName name="tadIrcss04" localSheetId="1">'[7]Quadro tendenziale 28-6-2005'!#REF!</definedName>
    <definedName name="tadIrcss04">'[8]Quadro tendenziale 28-6-2005'!#REF!</definedName>
    <definedName name="tadIrcss05" localSheetId="1">'[7]Quadro tendenziale 28-6-2005'!#REF!</definedName>
    <definedName name="tadIrcss05">'[8]Quadro tendenziale 28-6-2005'!#REF!</definedName>
    <definedName name="tadIrcss06" localSheetId="1">'[7]Quadro tendenziale 28-6-2005'!#REF!</definedName>
    <definedName name="tadIrcss06">'[8]Quadro tendenziale 28-6-2005'!#REF!</definedName>
    <definedName name="tadIrcss07" localSheetId="1">'[7]Quadro tendenziale 28-6-2005'!#REF!</definedName>
    <definedName name="tadIrcss07">'[8]Quadro tendenziale 28-6-2005'!#REF!</definedName>
    <definedName name="tadIrcss08" localSheetId="1">'[7]Quadro tendenziale 28-6-2005'!#REF!</definedName>
    <definedName name="tadIrcss08">'[8]Quadro tendenziale 28-6-2005'!#REF!</definedName>
    <definedName name="tadManutenz00" localSheetId="1">'[7]Quadro tendenziale 28-6-2005'!#REF!</definedName>
    <definedName name="tadManutenz00">'[8]Quadro tendenziale 28-6-2005'!#REF!</definedName>
    <definedName name="tadManutenz01" localSheetId="1">'[7]Quadro tendenziale 28-6-2005'!#REF!</definedName>
    <definedName name="tadManutenz01">'[8]Quadro tendenziale 28-6-2005'!#REF!</definedName>
    <definedName name="tadManutenz02" localSheetId="1">'[7]Quadro tendenziale 28-6-2005'!#REF!</definedName>
    <definedName name="tadManutenz02">'[8]Quadro tendenziale 28-6-2005'!#REF!</definedName>
    <definedName name="tadManutenz03" localSheetId="1">'[7]Quadro tendenziale 28-6-2005'!#REF!</definedName>
    <definedName name="tadManutenz03">'[8]Quadro tendenziale 28-6-2005'!#REF!</definedName>
    <definedName name="tadManutenz04" localSheetId="1">'[7]Quadro tendenziale 28-6-2005'!#REF!</definedName>
    <definedName name="tadManutenz04">'[8]Quadro tendenziale 28-6-2005'!#REF!</definedName>
    <definedName name="tadManutenz05" localSheetId="1">'[7]Quadro tendenziale 28-6-2005'!#REF!</definedName>
    <definedName name="tadManutenz05">'[8]Quadro tendenziale 28-6-2005'!#REF!</definedName>
    <definedName name="tadManutenz06" localSheetId="1">'[7]Quadro tendenziale 28-6-2005'!#REF!</definedName>
    <definedName name="tadManutenz06">'[8]Quadro tendenziale 28-6-2005'!#REF!</definedName>
    <definedName name="tadManutenz07" localSheetId="1">'[7]Quadro tendenziale 28-6-2005'!#REF!</definedName>
    <definedName name="tadManutenz07">'[8]Quadro tendenziale 28-6-2005'!#REF!</definedName>
    <definedName name="tadManutenz08" localSheetId="1">'[7]Quadro tendenziale 28-6-2005'!#REF!</definedName>
    <definedName name="tadManutenz08">'[8]Quadro tendenziale 28-6-2005'!#REF!</definedName>
    <definedName name="tadmedgen00" localSheetId="1">'[7]Quadro tendenziale 28-6-2005'!#REF!</definedName>
    <definedName name="tadmedgen00">'[8]Quadro tendenziale 28-6-2005'!#REF!</definedName>
    <definedName name="tadmedgen01" localSheetId="1">'[7]Quadro tendenziale 28-6-2005'!#REF!</definedName>
    <definedName name="tadmedgen01">'[8]Quadro tendenziale 28-6-2005'!#REF!</definedName>
    <definedName name="tadmedgen02" localSheetId="1">'[7]Quadro tendenziale 28-6-2005'!#REF!</definedName>
    <definedName name="tadmedgen02">'[8]Quadro tendenziale 28-6-2005'!#REF!</definedName>
    <definedName name="tadmedgen03" localSheetId="1">'[7]Quadro tendenziale 28-6-2005'!#REF!</definedName>
    <definedName name="tadmedgen03">'[8]Quadro tendenziale 28-6-2005'!#REF!</definedName>
    <definedName name="tadmedgen04" localSheetId="1">'[7]Quadro tendenziale 28-6-2005'!#REF!</definedName>
    <definedName name="tadmedgen04">'[8]Quadro tendenziale 28-6-2005'!#REF!</definedName>
    <definedName name="tadmedgen05" localSheetId="1">'[7]Quadro tendenziale 28-6-2005'!#REF!</definedName>
    <definedName name="tadmedgen05">'[8]Quadro tendenziale 28-6-2005'!#REF!</definedName>
    <definedName name="tadmedgen06" localSheetId="1">'[7]Quadro tendenziale 28-6-2005'!#REF!</definedName>
    <definedName name="tadmedgen06">'[8]Quadro tendenziale 28-6-2005'!#REF!</definedName>
    <definedName name="tadmedgen07" localSheetId="1">'[7]Quadro tendenziale 28-6-2005'!#REF!</definedName>
    <definedName name="tadmedgen07">'[8]Quadro tendenziale 28-6-2005'!#REF!</definedName>
    <definedName name="tadmedgen08" localSheetId="1">'[7]Quadro tendenziale 28-6-2005'!#REF!</definedName>
    <definedName name="tadmedgen08">'[8]Quadro tendenziale 28-6-2005'!#REF!</definedName>
    <definedName name="tadOnFin00" localSheetId="1">'[7]Quadro tendenziale 28-6-2005'!#REF!</definedName>
    <definedName name="tadOnFin00">'[8]Quadro tendenziale 28-6-2005'!#REF!</definedName>
    <definedName name="tadOnFin01" localSheetId="1">'[7]Quadro tendenziale 28-6-2005'!#REF!</definedName>
    <definedName name="tadOnFin01">'[8]Quadro tendenziale 28-6-2005'!#REF!</definedName>
    <definedName name="tadOnFin02" localSheetId="1">'[7]Quadro tendenziale 28-6-2005'!#REF!</definedName>
    <definedName name="tadOnFin02">'[8]Quadro tendenziale 28-6-2005'!#REF!</definedName>
    <definedName name="tadOnFin03" localSheetId="1">'[7]Quadro tendenziale 28-6-2005'!#REF!</definedName>
    <definedName name="tadOnFin03">'[8]Quadro tendenziale 28-6-2005'!#REF!</definedName>
    <definedName name="tadOnFin04" localSheetId="1">'[7]Quadro tendenziale 28-6-2005'!#REF!</definedName>
    <definedName name="tadOnFin04">'[8]Quadro tendenziale 28-6-2005'!#REF!</definedName>
    <definedName name="tadOnFin05" localSheetId="1">'[7]Quadro tendenziale 28-6-2005'!#REF!</definedName>
    <definedName name="tadOnFin05">'[8]Quadro tendenziale 28-6-2005'!#REF!</definedName>
    <definedName name="tadOnFin06" localSheetId="1">'[7]Quadro tendenziale 28-6-2005'!#REF!</definedName>
    <definedName name="tadOnFin06">'[8]Quadro tendenziale 28-6-2005'!#REF!</definedName>
    <definedName name="tadOnFin07" localSheetId="1">'[7]Quadro tendenziale 28-6-2005'!#REF!</definedName>
    <definedName name="tadOnFin07">'[8]Quadro tendenziale 28-6-2005'!#REF!</definedName>
    <definedName name="tadOnFin08" localSheetId="1">'[7]Quadro tendenziale 28-6-2005'!#REF!</definedName>
    <definedName name="tadOnFin08">'[8]Quadro tendenziale 28-6-2005'!#REF!</definedName>
    <definedName name="tadOspPriv00" localSheetId="1">'[7]Quadro tendenziale 28-6-2005'!#REF!</definedName>
    <definedName name="tadOspPriv00">'[8]Quadro tendenziale 28-6-2005'!#REF!</definedName>
    <definedName name="tadOspPriv01" localSheetId="1">'[7]Quadro tendenziale 28-6-2005'!#REF!</definedName>
    <definedName name="tadOspPriv01">'[8]Quadro tendenziale 28-6-2005'!#REF!</definedName>
    <definedName name="tadOspPriv02" localSheetId="1">'[7]Quadro tendenziale 28-6-2005'!#REF!</definedName>
    <definedName name="tadOspPriv02">'[8]Quadro tendenziale 28-6-2005'!#REF!</definedName>
    <definedName name="tadOspPriv03" localSheetId="1">'[7]Quadro tendenziale 28-6-2005'!#REF!</definedName>
    <definedName name="tadOspPriv03">'[8]Quadro tendenziale 28-6-2005'!#REF!</definedName>
    <definedName name="tadOspPriv04" localSheetId="1">'[7]Quadro tendenziale 28-6-2005'!#REF!</definedName>
    <definedName name="tadOspPriv04">'[8]Quadro tendenziale 28-6-2005'!#REF!</definedName>
    <definedName name="tadOspPriv05" localSheetId="1">'[7]Quadro tendenziale 28-6-2005'!#REF!</definedName>
    <definedName name="tadOspPriv05">'[8]Quadro tendenziale 28-6-2005'!#REF!</definedName>
    <definedName name="tadOspPriv06" localSheetId="1">'[7]Quadro tendenziale 28-6-2005'!#REF!</definedName>
    <definedName name="tadOspPriv06">'[8]Quadro tendenziale 28-6-2005'!#REF!</definedName>
    <definedName name="tadOspPriv07" localSheetId="1">'[7]Quadro tendenziale 28-6-2005'!#REF!</definedName>
    <definedName name="tadOspPriv07">'[8]Quadro tendenziale 28-6-2005'!#REF!</definedName>
    <definedName name="tadOspPriv08" localSheetId="1">'[7]Quadro tendenziale 28-6-2005'!#REF!</definedName>
    <definedName name="tadOspPriv08">'[8]Quadro tendenziale 28-6-2005'!#REF!</definedName>
    <definedName name="tadOspPubb00" localSheetId="1">'[7]Quadro tendenziale 28-6-2005'!#REF!</definedName>
    <definedName name="tadOspPubb00">'[8]Quadro tendenziale 28-6-2005'!#REF!</definedName>
    <definedName name="tadOspPubb01" localSheetId="1">'[7]Quadro tendenziale 28-6-2005'!#REF!</definedName>
    <definedName name="tadOspPubb01">'[8]Quadro tendenziale 28-6-2005'!#REF!</definedName>
    <definedName name="tadOspPubb02" localSheetId="1">'[7]Quadro tendenziale 28-6-2005'!#REF!</definedName>
    <definedName name="tadOspPubb02">'[8]Quadro tendenziale 28-6-2005'!#REF!</definedName>
    <definedName name="tadOspPubb03" localSheetId="1">'[7]Quadro tendenziale 28-6-2005'!#REF!</definedName>
    <definedName name="tadOspPubb03">'[8]Quadro tendenziale 28-6-2005'!#REF!</definedName>
    <definedName name="tadOspPubb04" localSheetId="1">'[7]Quadro tendenziale 28-6-2005'!#REF!</definedName>
    <definedName name="tadOspPubb04">'[8]Quadro tendenziale 28-6-2005'!#REF!</definedName>
    <definedName name="tadOspPubb05" localSheetId="1">'[7]Quadro tendenziale 28-6-2005'!#REF!</definedName>
    <definedName name="tadOspPubb05">'[8]Quadro tendenziale 28-6-2005'!#REF!</definedName>
    <definedName name="tadOspPubb06" localSheetId="1">'[7]Quadro tendenziale 28-6-2005'!#REF!</definedName>
    <definedName name="tadOspPubb06">'[8]Quadro tendenziale 28-6-2005'!#REF!</definedName>
    <definedName name="tadOspPubb07" localSheetId="1">'[7]Quadro tendenziale 28-6-2005'!#REF!</definedName>
    <definedName name="tadOspPubb07">'[8]Quadro tendenziale 28-6-2005'!#REF!</definedName>
    <definedName name="tadOspPubb08" localSheetId="1">'[7]Quadro tendenziale 28-6-2005'!#REF!</definedName>
    <definedName name="tadOspPubb08">'[8]Quadro tendenziale 28-6-2005'!#REF!</definedName>
    <definedName name="tadServApp00" localSheetId="1">'[7]Quadro tendenziale 28-6-2005'!#REF!</definedName>
    <definedName name="tadServApp00">'[8]Quadro tendenziale 28-6-2005'!#REF!</definedName>
    <definedName name="tadServApp01" localSheetId="1">'[7]Quadro tendenziale 28-6-2005'!#REF!</definedName>
    <definedName name="tadServApp01">'[8]Quadro tendenziale 28-6-2005'!#REF!</definedName>
    <definedName name="tadServApp02" localSheetId="1">'[7]Quadro tendenziale 28-6-2005'!#REF!</definedName>
    <definedName name="tadServApp02">'[8]Quadro tendenziale 28-6-2005'!#REF!</definedName>
    <definedName name="tadServApp03" localSheetId="1">'[7]Quadro tendenziale 28-6-2005'!#REF!</definedName>
    <definedName name="tadServApp03">'[8]Quadro tendenziale 28-6-2005'!#REF!</definedName>
    <definedName name="tadServApp04" localSheetId="1">'[7]Quadro tendenziale 28-6-2005'!#REF!</definedName>
    <definedName name="tadServApp04">'[8]Quadro tendenziale 28-6-2005'!#REF!</definedName>
    <definedName name="tadServApp05" localSheetId="1">'[7]Quadro tendenziale 28-6-2005'!#REF!</definedName>
    <definedName name="tadServApp05">'[8]Quadro tendenziale 28-6-2005'!#REF!</definedName>
    <definedName name="tadServApp06" localSheetId="1">'[7]Quadro tendenziale 28-6-2005'!#REF!</definedName>
    <definedName name="tadServApp06">'[8]Quadro tendenziale 28-6-2005'!#REF!</definedName>
    <definedName name="tadServApp07" localSheetId="1">'[7]Quadro tendenziale 28-6-2005'!#REF!</definedName>
    <definedName name="tadServApp07">'[8]Quadro tendenziale 28-6-2005'!#REF!</definedName>
    <definedName name="tadServApp08" localSheetId="1">'[7]Quadro tendenziale 28-6-2005'!#REF!</definedName>
    <definedName name="tadServApp08">'[8]Quadro tendenziale 28-6-2005'!#REF!</definedName>
    <definedName name="tadSpecPriv00" localSheetId="1">'[7]Quadro tendenziale 28-6-2005'!#REF!</definedName>
    <definedName name="tadSpecPriv00">'[8]Quadro tendenziale 28-6-2005'!#REF!</definedName>
    <definedName name="tadSpecPriv01" localSheetId="1">'[7]Quadro tendenziale 28-6-2005'!#REF!</definedName>
    <definedName name="tadSpecPriv01">'[8]Quadro tendenziale 28-6-2005'!#REF!</definedName>
    <definedName name="tadSpecPriv02" localSheetId="1">'[7]Quadro tendenziale 28-6-2005'!#REF!</definedName>
    <definedName name="tadSpecPriv02">'[8]Quadro tendenziale 28-6-2005'!#REF!</definedName>
    <definedName name="tadSpecPriv03" localSheetId="1">'[7]Quadro tendenziale 28-6-2005'!#REF!</definedName>
    <definedName name="tadSpecPriv03">'[8]Quadro tendenziale 28-6-2005'!#REF!</definedName>
    <definedName name="tadSpecPriv04" localSheetId="1">'[7]Quadro tendenziale 28-6-2005'!#REF!</definedName>
    <definedName name="tadSpecPriv04">'[8]Quadro tendenziale 28-6-2005'!#REF!</definedName>
    <definedName name="tadSpecPriv05" localSheetId="1">'[7]Quadro tendenziale 28-6-2005'!#REF!</definedName>
    <definedName name="tadSpecPriv05">'[8]Quadro tendenziale 28-6-2005'!#REF!</definedName>
    <definedName name="tadSpecPriv06" localSheetId="1">'[7]Quadro tendenziale 28-6-2005'!#REF!</definedName>
    <definedName name="tadSpecPriv06">'[8]Quadro tendenziale 28-6-2005'!#REF!</definedName>
    <definedName name="tadSpecPriv07" localSheetId="1">'[7]Quadro tendenziale 28-6-2005'!#REF!</definedName>
    <definedName name="tadSpecPriv07">'[8]Quadro tendenziale 28-6-2005'!#REF!</definedName>
    <definedName name="tadSpecPriv08" localSheetId="1">'[7]Quadro tendenziale 28-6-2005'!#REF!</definedName>
    <definedName name="tadSpecPriv08">'[8]Quadro tendenziale 28-6-2005'!#REF!</definedName>
    <definedName name="tadSpecPubb00" localSheetId="1">'[7]Quadro tendenziale 28-6-2005'!#REF!</definedName>
    <definedName name="tadSpecPubb00">'[8]Quadro tendenziale 28-6-2005'!#REF!</definedName>
    <definedName name="tadSpecPubb01" localSheetId="1">'[7]Quadro tendenziale 28-6-2005'!#REF!</definedName>
    <definedName name="tadSpecPubb01">'[8]Quadro tendenziale 28-6-2005'!#REF!</definedName>
    <definedName name="tadSpecPubb02" localSheetId="1">'[7]Quadro tendenziale 28-6-2005'!#REF!</definedName>
    <definedName name="tadSpecPubb02">'[8]Quadro tendenziale 28-6-2005'!#REF!</definedName>
    <definedName name="tadSpecPubb03" localSheetId="1">'[7]Quadro tendenziale 28-6-2005'!#REF!</definedName>
    <definedName name="tadSpecPubb03">'[8]Quadro tendenziale 28-6-2005'!#REF!</definedName>
    <definedName name="tadSpecPubb04" localSheetId="1">'[7]Quadro tendenziale 28-6-2005'!#REF!</definedName>
    <definedName name="tadSpecPubb04">'[8]Quadro tendenziale 28-6-2005'!#REF!</definedName>
    <definedName name="tadSpecPubb05" localSheetId="1">'[7]Quadro tendenziale 28-6-2005'!#REF!</definedName>
    <definedName name="tadSpecPubb05">'[8]Quadro tendenziale 28-6-2005'!#REF!</definedName>
    <definedName name="tadSpecPubb06" localSheetId="1">'[7]Quadro tendenziale 28-6-2005'!#REF!</definedName>
    <definedName name="tadSpecPubb06">'[8]Quadro tendenziale 28-6-2005'!#REF!</definedName>
    <definedName name="tadSpecPubb07" localSheetId="1">'[7]Quadro tendenziale 28-6-2005'!#REF!</definedName>
    <definedName name="tadSpecPubb07">'[8]Quadro tendenziale 28-6-2005'!#REF!</definedName>
    <definedName name="tadSpecPubb08" localSheetId="1">'[7]Quadro tendenziale 28-6-2005'!#REF!</definedName>
    <definedName name="tadSpecPubb08">'[8]Quadro tendenziale 28-6-2005'!#REF!</definedName>
    <definedName name="TassoDH" localSheetId="6">[16]Ricavi!#REF!</definedName>
    <definedName name="TassoDH" localSheetId="1">[17]Ricavi!#REF!</definedName>
    <definedName name="TassoDH" localSheetId="2">[18]Ricavi!#REF!</definedName>
    <definedName name="TassoDH">[19]Ricavi!#REF!</definedName>
    <definedName name="TassoDRG" localSheetId="6">[16]Ricavi!#REF!</definedName>
    <definedName name="TassoDRG" localSheetId="1">[17]Ricavi!#REF!</definedName>
    <definedName name="TassoDRG" localSheetId="2">[18]Ricavi!#REF!</definedName>
    <definedName name="TassoDRG">[19]Ricavi!#REF!</definedName>
    <definedName name="TassoPrestazioni" localSheetId="6">[16]Ricavi!#REF!</definedName>
    <definedName name="TassoPrestazioni" localSheetId="1">[17]Ricavi!#REF!</definedName>
    <definedName name="TassoPrestazioni" localSheetId="2">[18]Ricavi!#REF!</definedName>
    <definedName name="TassoPrestazioni">[19]Ricavi!#REF!</definedName>
    <definedName name="td" localSheetId="4" hidden="1">{#N/A,#N/A,FALSE,"Indice"}</definedName>
    <definedName name="td" localSheetId="6" hidden="1">{#N/A,#N/A,FALSE,"Indice"}</definedName>
    <definedName name="td" localSheetId="7" hidden="1">{#N/A,#N/A,FALSE,"Indice"}</definedName>
    <definedName name="td" localSheetId="1" hidden="1">{#N/A,#N/A,FALSE,"Indice"}</definedName>
    <definedName name="td" localSheetId="2" hidden="1">{#N/A,#N/A,FALSE,"Indice"}</definedName>
    <definedName name="td" localSheetId="3" hidden="1">{#N/A,#N/A,FALSE,"Indice"}</definedName>
    <definedName name="td" localSheetId="8" hidden="1">{#N/A,#N/A,FALSE,"Indice"}</definedName>
    <definedName name="td" hidden="1">{#N/A,#N/A,FALSE,"Indice"}</definedName>
    <definedName name="td_1" localSheetId="6" hidden="1">{#N/A,#N/A,FALSE,"Indice"}</definedName>
    <definedName name="td_1" localSheetId="7" hidden="1">{#N/A,#N/A,FALSE,"Indice"}</definedName>
    <definedName name="td_1" localSheetId="1" hidden="1">{#N/A,#N/A,FALSE,"Indice"}</definedName>
    <definedName name="td_1" localSheetId="2" hidden="1">{#N/A,#N/A,FALSE,"Indice"}</definedName>
    <definedName name="td_1" localSheetId="8" hidden="1">{#N/A,#N/A,FALSE,"Indice"}</definedName>
    <definedName name="td_1" hidden="1">{#N/A,#N/A,FALSE,"Indice"}</definedName>
    <definedName name="td_2" localSheetId="6" hidden="1">{#N/A,#N/A,FALSE,"Indice"}</definedName>
    <definedName name="td_2" localSheetId="7" hidden="1">{#N/A,#N/A,FALSE,"Indice"}</definedName>
    <definedName name="td_2" localSheetId="1" hidden="1">{#N/A,#N/A,FALSE,"Indice"}</definedName>
    <definedName name="td_2" localSheetId="2" hidden="1">{#N/A,#N/A,FALSE,"Indice"}</definedName>
    <definedName name="td_2" localSheetId="8" hidden="1">{#N/A,#N/A,FALSE,"Indice"}</definedName>
    <definedName name="td_2" hidden="1">{#N/A,#N/A,FALSE,"Indice"}</definedName>
    <definedName name="td_3" localSheetId="6" hidden="1">{#N/A,#N/A,FALSE,"Indice"}</definedName>
    <definedName name="td_3" localSheetId="7" hidden="1">{#N/A,#N/A,FALSE,"Indice"}</definedName>
    <definedName name="td_3" localSheetId="1" hidden="1">{#N/A,#N/A,FALSE,"Indice"}</definedName>
    <definedName name="td_3" localSheetId="2" hidden="1">{#N/A,#N/A,FALSE,"Indice"}</definedName>
    <definedName name="td_3" localSheetId="8" hidden="1">{#N/A,#N/A,FALSE,"Indice"}</definedName>
    <definedName name="td_3" hidden="1">{#N/A,#N/A,FALSE,"Indice"}</definedName>
    <definedName name="td_4" localSheetId="6" hidden="1">{#N/A,#N/A,FALSE,"Indice"}</definedName>
    <definedName name="td_4" localSheetId="7" hidden="1">{#N/A,#N/A,FALSE,"Indice"}</definedName>
    <definedName name="td_4" localSheetId="1" hidden="1">{#N/A,#N/A,FALSE,"Indice"}</definedName>
    <definedName name="td_4" localSheetId="2" hidden="1">{#N/A,#N/A,FALSE,"Indice"}</definedName>
    <definedName name="td_4" localSheetId="8" hidden="1">{#N/A,#N/A,FALSE,"Indice"}</definedName>
    <definedName name="td_4" hidden="1">{#N/A,#N/A,FALSE,"Indice"}</definedName>
    <definedName name="td_5" localSheetId="6" hidden="1">{#N/A,#N/A,FALSE,"Indice"}</definedName>
    <definedName name="td_5" localSheetId="7" hidden="1">{#N/A,#N/A,FALSE,"Indice"}</definedName>
    <definedName name="td_5" localSheetId="1" hidden="1">{#N/A,#N/A,FALSE,"Indice"}</definedName>
    <definedName name="td_5" localSheetId="2" hidden="1">{#N/A,#N/A,FALSE,"Indice"}</definedName>
    <definedName name="td_5" localSheetId="8" hidden="1">{#N/A,#N/A,FALSE,"Indice"}</definedName>
    <definedName name="td_5" hidden="1">{#N/A,#N/A,FALSE,"Indice"}</definedName>
    <definedName name="TextRefCopyRangeCount" hidden="1">2</definedName>
    <definedName name="tinflprev00" localSheetId="1">'[43]Quadro programmatico 19-9-2005'!$D$8</definedName>
    <definedName name="tinflprev00">'[44]Quadro programmatico 19-9-2005'!$D$8</definedName>
    <definedName name="tinflprev01" localSheetId="1">'[43]Quadro programmatico 19-9-2005'!$E$8</definedName>
    <definedName name="tinflprev01">'[44]Quadro programmatico 19-9-2005'!$E$8</definedName>
    <definedName name="tinflprev02" localSheetId="1">'[43]Quadro programmatico 19-9-2005'!$F$8</definedName>
    <definedName name="tinflprev02">'[44]Quadro programmatico 19-9-2005'!$F$8</definedName>
    <definedName name="tinflprev03" localSheetId="1">'[43]Quadro programmatico 19-9-2005'!$G$8</definedName>
    <definedName name="tinflprev03">'[44]Quadro programmatico 19-9-2005'!$G$8</definedName>
    <definedName name="tinflprev04" localSheetId="1">'[43]Quadro programmatico 19-9-2005'!$H$8</definedName>
    <definedName name="tinflprev04">'[44]Quadro programmatico 19-9-2005'!$H$8</definedName>
    <definedName name="tinflprev05" localSheetId="1">'[43]Quadro programmatico 19-9-2005'!$I$8</definedName>
    <definedName name="tinflprev05">'[44]Quadro programmatico 19-9-2005'!$I$8</definedName>
    <definedName name="tinflprev06" localSheetId="1">'[43]Quadro programmatico 19-9-2005'!$J$8</definedName>
    <definedName name="tinflprev06">'[44]Quadro programmatico 19-9-2005'!$J$8</definedName>
    <definedName name="tinflprev07" localSheetId="1">'[43]Quadro programmatico 19-9-2005'!$K$8</definedName>
    <definedName name="tinflprev07">'[44]Quadro programmatico 19-9-2005'!$K$8</definedName>
    <definedName name="tinflprev08" localSheetId="1">'[43]Quadro programmatico 19-9-2005'!$L$8</definedName>
    <definedName name="tinflprev08">'[44]Quadro programmatico 19-9-2005'!$L$8</definedName>
    <definedName name="tinflprog00" localSheetId="1">'[43]Quadro programmatico 19-9-2005'!$D$6</definedName>
    <definedName name="tinflprog00">'[44]Quadro programmatico 19-9-2005'!$D$6</definedName>
    <definedName name="tinflprog01" localSheetId="1">'[43]Quadro programmatico 19-9-2005'!$E$6</definedName>
    <definedName name="tinflprog01">'[44]Quadro programmatico 19-9-2005'!$E$6</definedName>
    <definedName name="tinflprog02" localSheetId="1">'[43]Quadro programmatico 19-9-2005'!$F$6</definedName>
    <definedName name="tinflprog02">'[44]Quadro programmatico 19-9-2005'!$F$6</definedName>
    <definedName name="tinflprog03" localSheetId="1">'[43]Quadro programmatico 19-9-2005'!$G$6</definedName>
    <definedName name="tinflprog03">'[44]Quadro programmatico 19-9-2005'!$G$6</definedName>
    <definedName name="tinflprog04" localSheetId="1">'[43]Quadro programmatico 19-9-2005'!$H$6</definedName>
    <definedName name="tinflprog04">'[44]Quadro programmatico 19-9-2005'!$H$6</definedName>
    <definedName name="tinflprog05" localSheetId="1">'[43]Quadro programmatico 19-9-2005'!$I$6</definedName>
    <definedName name="tinflprog05">'[44]Quadro programmatico 19-9-2005'!$I$6</definedName>
    <definedName name="tinflprog06" localSheetId="1">'[43]Quadro programmatico 19-9-2005'!$J$6</definedName>
    <definedName name="tinflprog06">'[44]Quadro programmatico 19-9-2005'!$J$6</definedName>
    <definedName name="tinflprog07" localSheetId="1">'[43]Quadro programmatico 19-9-2005'!$K$6</definedName>
    <definedName name="tinflprog07">'[44]Quadro programmatico 19-9-2005'!$K$6</definedName>
    <definedName name="tinflprog08" localSheetId="1">'[43]Quadro programmatico 19-9-2005'!$L$6</definedName>
    <definedName name="tinflprog08">'[44]Quadro programmatico 19-9-2005'!$L$6</definedName>
    <definedName name="tinflprog09" localSheetId="1">'[43]Quadro programmatico 19-9-2005'!$M$6</definedName>
    <definedName name="tinflprog09">'[44]Quadro programmatico 19-9-2005'!$M$6</definedName>
    <definedName name="_xlnm.Print_Titles" localSheetId="4">' SP 2019_2018_ASL BT'!$1:$9</definedName>
    <definedName name="_xlnm.Print_Titles" localSheetId="1">'CE 2021'!$7:$7</definedName>
    <definedName name="_xlnm.Print_Titles" localSheetId="3">ModelloSP!$1:$2</definedName>
    <definedName name="tot" localSheetId="1">[45]Delibere1!$D$132</definedName>
    <definedName name="tot" localSheetId="2">[46]Delibere1!$D$132</definedName>
    <definedName name="tot">[47]Delibere1!$D$132</definedName>
    <definedName name="Tot101a95" localSheetId="6">#REF!</definedName>
    <definedName name="Tot101a95" localSheetId="1">#REF!</definedName>
    <definedName name="Tot101a95" localSheetId="2">#REF!</definedName>
    <definedName name="Tot101a95">#REF!</definedName>
    <definedName name="Tot101a96" localSheetId="6">#REF!</definedName>
    <definedName name="Tot101a96" localSheetId="1">#REF!</definedName>
    <definedName name="Tot101a96" localSheetId="2">#REF!</definedName>
    <definedName name="Tot101a96">#REF!</definedName>
    <definedName name="Tot101a97" localSheetId="6">#REF!</definedName>
    <definedName name="Tot101a97" localSheetId="1">#REF!</definedName>
    <definedName name="Tot101a97" localSheetId="2">#REF!</definedName>
    <definedName name="Tot101a97">#REF!</definedName>
    <definedName name="Tot104a95" localSheetId="6">#REF!</definedName>
    <definedName name="Tot104a95" localSheetId="1">#REF!</definedName>
    <definedName name="Tot104a95" localSheetId="2">#REF!</definedName>
    <definedName name="Tot104a95">#REF!</definedName>
    <definedName name="Tot104a96" localSheetId="6">#REF!</definedName>
    <definedName name="Tot104a96" localSheetId="1">#REF!</definedName>
    <definedName name="Tot104a96" localSheetId="2">#REF!</definedName>
    <definedName name="Tot104a96">#REF!</definedName>
    <definedName name="Tot104a97" localSheetId="6">#REF!</definedName>
    <definedName name="Tot104a97" localSheetId="1">#REF!</definedName>
    <definedName name="Tot104a97" localSheetId="2">#REF!</definedName>
    <definedName name="Tot104a97">#REF!</definedName>
    <definedName name="Tot107a95" localSheetId="6">#REF!</definedName>
    <definedName name="Tot107a95" localSheetId="1">#REF!</definedName>
    <definedName name="Tot107a95" localSheetId="2">#REF!</definedName>
    <definedName name="Tot107a95">#REF!</definedName>
    <definedName name="Tot107a96" localSheetId="6">#REF!</definedName>
    <definedName name="Tot107a96" localSheetId="1">#REF!</definedName>
    <definedName name="Tot107a96" localSheetId="2">#REF!</definedName>
    <definedName name="Tot107a96">#REF!</definedName>
    <definedName name="Tot107a97" localSheetId="6">#REF!</definedName>
    <definedName name="Tot107a97" localSheetId="1">#REF!</definedName>
    <definedName name="Tot107a97" localSheetId="2">#REF!</definedName>
    <definedName name="Tot107a97">#REF!</definedName>
    <definedName name="Tot110a95" localSheetId="6">#REF!</definedName>
    <definedName name="Tot110a95" localSheetId="1">#REF!</definedName>
    <definedName name="Tot110a95" localSheetId="2">#REF!</definedName>
    <definedName name="Tot110a95">#REF!</definedName>
    <definedName name="Tot110a96" localSheetId="6">#REF!</definedName>
    <definedName name="Tot110a96" localSheetId="1">#REF!</definedName>
    <definedName name="Tot110a96" localSheetId="2">#REF!</definedName>
    <definedName name="Tot110a96">#REF!</definedName>
    <definedName name="Tot110a97" localSheetId="6">#REF!</definedName>
    <definedName name="Tot110a97" localSheetId="1">#REF!</definedName>
    <definedName name="Tot110a97" localSheetId="2">#REF!</definedName>
    <definedName name="Tot110a97">#REF!</definedName>
    <definedName name="Tot113a95" localSheetId="6">#REF!</definedName>
    <definedName name="Tot113a95" localSheetId="1">#REF!</definedName>
    <definedName name="Tot113a95" localSheetId="2">#REF!</definedName>
    <definedName name="Tot113a95">#REF!</definedName>
    <definedName name="Tot113a96" localSheetId="6">#REF!</definedName>
    <definedName name="Tot113a96" localSheetId="1">#REF!</definedName>
    <definedName name="Tot113a96" localSheetId="2">#REF!</definedName>
    <definedName name="Tot113a96">#REF!</definedName>
    <definedName name="Tot113a97" localSheetId="6">#REF!</definedName>
    <definedName name="Tot113a97" localSheetId="1">#REF!</definedName>
    <definedName name="Tot113a97" localSheetId="2">#REF!</definedName>
    <definedName name="Tot113a97">#REF!</definedName>
    <definedName name="Tot11a95" localSheetId="6">#REF!</definedName>
    <definedName name="Tot11a95" localSheetId="1">#REF!</definedName>
    <definedName name="Tot11a95" localSheetId="2">#REF!</definedName>
    <definedName name="Tot11a95">#REF!</definedName>
    <definedName name="Tot11a96" localSheetId="6">#REF!</definedName>
    <definedName name="Tot11a96" localSheetId="1">#REF!</definedName>
    <definedName name="Tot11a96" localSheetId="2">#REF!</definedName>
    <definedName name="Tot11a96">#REF!</definedName>
    <definedName name="Tot11a97" localSheetId="6">#REF!</definedName>
    <definedName name="Tot11a97" localSheetId="1">#REF!</definedName>
    <definedName name="Tot11a97" localSheetId="2">#REF!</definedName>
    <definedName name="Tot11a97">#REF!</definedName>
    <definedName name="Tot120a95" localSheetId="6">#REF!</definedName>
    <definedName name="Tot120a95" localSheetId="1">#REF!</definedName>
    <definedName name="Tot120a95" localSheetId="2">#REF!</definedName>
    <definedName name="Tot120a95">#REF!</definedName>
    <definedName name="Tot120a96" localSheetId="6">#REF!</definedName>
    <definedName name="Tot120a96" localSheetId="1">#REF!</definedName>
    <definedName name="Tot120a96" localSheetId="2">#REF!</definedName>
    <definedName name="Tot120a96">#REF!</definedName>
    <definedName name="Tot120a97" localSheetId="6">#REF!</definedName>
    <definedName name="Tot120a97" localSheetId="1">#REF!</definedName>
    <definedName name="Tot120a97" localSheetId="2">#REF!</definedName>
    <definedName name="Tot120a97">#REF!</definedName>
    <definedName name="Tot123a95" localSheetId="6">#REF!</definedName>
    <definedName name="Tot123a95" localSheetId="1">#REF!</definedName>
    <definedName name="Tot123a95" localSheetId="2">#REF!</definedName>
    <definedName name="Tot123a95">#REF!</definedName>
    <definedName name="Tot123a96" localSheetId="6">#REF!</definedName>
    <definedName name="Tot123a96" localSheetId="1">#REF!</definedName>
    <definedName name="Tot123a96" localSheetId="2">#REF!</definedName>
    <definedName name="Tot123a96">#REF!</definedName>
    <definedName name="Tot123a97" localSheetId="6">#REF!</definedName>
    <definedName name="Tot123a97" localSheetId="1">#REF!</definedName>
    <definedName name="Tot123a97" localSheetId="2">#REF!</definedName>
    <definedName name="Tot123a97">#REF!</definedName>
    <definedName name="Tot126a95" localSheetId="6">#REF!</definedName>
    <definedName name="Tot126a95" localSheetId="1">#REF!</definedName>
    <definedName name="Tot126a95" localSheetId="2">#REF!</definedName>
    <definedName name="Tot126a95">#REF!</definedName>
    <definedName name="Tot126a96" localSheetId="6">#REF!</definedName>
    <definedName name="Tot126a96" localSheetId="1">#REF!</definedName>
    <definedName name="Tot126a96" localSheetId="2">#REF!</definedName>
    <definedName name="Tot126a96">#REF!</definedName>
    <definedName name="Tot126a97" localSheetId="6">#REF!</definedName>
    <definedName name="Tot126a97" localSheetId="1">#REF!</definedName>
    <definedName name="Tot126a97" localSheetId="2">#REF!</definedName>
    <definedName name="Tot126a97">#REF!</definedName>
    <definedName name="Tot129a95" localSheetId="6">#REF!</definedName>
    <definedName name="Tot129a95" localSheetId="1">#REF!</definedName>
    <definedName name="Tot129a95" localSheetId="2">#REF!</definedName>
    <definedName name="Tot129a95">#REF!</definedName>
    <definedName name="Tot129a96" localSheetId="6">#REF!</definedName>
    <definedName name="Tot129a96" localSheetId="1">#REF!</definedName>
    <definedName name="Tot129a96" localSheetId="2">#REF!</definedName>
    <definedName name="Tot129a96">#REF!</definedName>
    <definedName name="Tot129a97" localSheetId="6">#REF!</definedName>
    <definedName name="Tot129a97" localSheetId="1">#REF!</definedName>
    <definedName name="Tot129a97" localSheetId="2">#REF!</definedName>
    <definedName name="Tot129a97">#REF!</definedName>
    <definedName name="Tot132a95" localSheetId="6">#REF!</definedName>
    <definedName name="Tot132a95" localSheetId="1">#REF!</definedName>
    <definedName name="Tot132a95" localSheetId="2">#REF!</definedName>
    <definedName name="Tot132a95">#REF!</definedName>
    <definedName name="Tot132a96" localSheetId="6">#REF!</definedName>
    <definedName name="Tot132a96" localSheetId="1">#REF!</definedName>
    <definedName name="Tot132a96" localSheetId="2">#REF!</definedName>
    <definedName name="Tot132a96">#REF!</definedName>
    <definedName name="Tot132a97" localSheetId="6">#REF!</definedName>
    <definedName name="Tot132a97" localSheetId="1">#REF!</definedName>
    <definedName name="Tot132a97" localSheetId="2">#REF!</definedName>
    <definedName name="Tot132a97">#REF!</definedName>
    <definedName name="Tot133a95" localSheetId="6">#REF!</definedName>
    <definedName name="Tot133a95" localSheetId="1">#REF!</definedName>
    <definedName name="Tot133a95" localSheetId="2">#REF!</definedName>
    <definedName name="Tot133a95">#REF!</definedName>
    <definedName name="Tot133a96" localSheetId="6">#REF!</definedName>
    <definedName name="Tot133a96" localSheetId="1">#REF!</definedName>
    <definedName name="Tot133a96" localSheetId="2">#REF!</definedName>
    <definedName name="Tot133a96">#REF!</definedName>
    <definedName name="Tot133a97" localSheetId="6">#REF!</definedName>
    <definedName name="Tot133a97" localSheetId="1">#REF!</definedName>
    <definedName name="Tot133a97" localSheetId="2">#REF!</definedName>
    <definedName name="Tot133a97">#REF!</definedName>
    <definedName name="Tot139a95" localSheetId="6">#REF!</definedName>
    <definedName name="Tot139a95" localSheetId="1">#REF!</definedName>
    <definedName name="Tot139a95" localSheetId="2">#REF!</definedName>
    <definedName name="Tot139a95">#REF!</definedName>
    <definedName name="Tot139a96" localSheetId="6">#REF!</definedName>
    <definedName name="Tot139a96" localSheetId="1">#REF!</definedName>
    <definedName name="Tot139a96" localSheetId="2">#REF!</definedName>
    <definedName name="Tot139a96">#REF!</definedName>
    <definedName name="Tot139a97" localSheetId="6">#REF!</definedName>
    <definedName name="Tot139a97" localSheetId="1">#REF!</definedName>
    <definedName name="Tot139a97" localSheetId="2">#REF!</definedName>
    <definedName name="Tot139a97">#REF!</definedName>
    <definedName name="Tot142a95" localSheetId="6">#REF!</definedName>
    <definedName name="Tot142a95" localSheetId="1">#REF!</definedName>
    <definedName name="Tot142a95" localSheetId="2">#REF!</definedName>
    <definedName name="Tot142a95">#REF!</definedName>
    <definedName name="Tot142a96" localSheetId="6">#REF!</definedName>
    <definedName name="Tot142a96" localSheetId="1">#REF!</definedName>
    <definedName name="Tot142a96" localSheetId="2">#REF!</definedName>
    <definedName name="Tot142a96">#REF!</definedName>
    <definedName name="Tot142a97" localSheetId="6">#REF!</definedName>
    <definedName name="Tot142a97" localSheetId="1">#REF!</definedName>
    <definedName name="Tot142a97" localSheetId="2">#REF!</definedName>
    <definedName name="Tot142a97">#REF!</definedName>
    <definedName name="Tot145a95" localSheetId="6">#REF!</definedName>
    <definedName name="Tot145a95" localSheetId="1">#REF!</definedName>
    <definedName name="Tot145a95" localSheetId="2">#REF!</definedName>
    <definedName name="Tot145a95">#REF!</definedName>
    <definedName name="Tot145a96" localSheetId="6">#REF!</definedName>
    <definedName name="Tot145a96" localSheetId="1">#REF!</definedName>
    <definedName name="Tot145a96" localSheetId="2">#REF!</definedName>
    <definedName name="Tot145a96">#REF!</definedName>
    <definedName name="Tot145a97" localSheetId="6">#REF!</definedName>
    <definedName name="Tot145a97" localSheetId="1">#REF!</definedName>
    <definedName name="Tot145a97" localSheetId="2">#REF!</definedName>
    <definedName name="Tot145a97">#REF!</definedName>
    <definedName name="Tot146a95" localSheetId="6">#REF!</definedName>
    <definedName name="Tot146a95" localSheetId="1">#REF!</definedName>
    <definedName name="Tot146a95" localSheetId="2">#REF!</definedName>
    <definedName name="Tot146a95">#REF!</definedName>
    <definedName name="Tot146a96" localSheetId="6">#REF!</definedName>
    <definedName name="Tot146a96" localSheetId="1">#REF!</definedName>
    <definedName name="Tot146a96" localSheetId="2">#REF!</definedName>
    <definedName name="Tot146a96">#REF!</definedName>
    <definedName name="Tot146a97" localSheetId="6">#REF!</definedName>
    <definedName name="Tot146a97" localSheetId="1">#REF!</definedName>
    <definedName name="Tot146a97" localSheetId="2">#REF!</definedName>
    <definedName name="Tot146a97">#REF!</definedName>
    <definedName name="Tot148a95" localSheetId="6">#REF!</definedName>
    <definedName name="Tot148a95" localSheetId="1">#REF!</definedName>
    <definedName name="Tot148a95" localSheetId="2">#REF!</definedName>
    <definedName name="Tot148a95">#REF!</definedName>
    <definedName name="Tot148a96" localSheetId="6">#REF!</definedName>
    <definedName name="Tot148a96" localSheetId="1">#REF!</definedName>
    <definedName name="Tot148a96" localSheetId="2">#REF!</definedName>
    <definedName name="Tot148a96">#REF!</definedName>
    <definedName name="Tot148a97" localSheetId="6">#REF!</definedName>
    <definedName name="Tot148a97" localSheetId="1">#REF!</definedName>
    <definedName name="Tot148a97" localSheetId="2">#REF!</definedName>
    <definedName name="Tot148a97">#REF!</definedName>
    <definedName name="Tot14a95" localSheetId="6">#REF!</definedName>
    <definedName name="Tot14a95" localSheetId="1">#REF!</definedName>
    <definedName name="Tot14a95" localSheetId="2">#REF!</definedName>
    <definedName name="Tot14a95">#REF!</definedName>
    <definedName name="Tot14a96" localSheetId="6">#REF!</definedName>
    <definedName name="Tot14a96" localSheetId="1">#REF!</definedName>
    <definedName name="Tot14a96" localSheetId="2">#REF!</definedName>
    <definedName name="Tot14a96">#REF!</definedName>
    <definedName name="Tot14a97" localSheetId="6">#REF!</definedName>
    <definedName name="Tot14a97" localSheetId="1">#REF!</definedName>
    <definedName name="Tot14a97" localSheetId="2">#REF!</definedName>
    <definedName name="Tot14a97">#REF!</definedName>
    <definedName name="Tot155a95" localSheetId="6">#REF!</definedName>
    <definedName name="Tot155a95" localSheetId="1">#REF!</definedName>
    <definedName name="Tot155a95" localSheetId="2">#REF!</definedName>
    <definedName name="Tot155a95">#REF!</definedName>
    <definedName name="Tot155a96" localSheetId="6">#REF!</definedName>
    <definedName name="Tot155a96" localSheetId="1">#REF!</definedName>
    <definedName name="Tot155a96" localSheetId="2">#REF!</definedName>
    <definedName name="Tot155a96">#REF!</definedName>
    <definedName name="Tot155a97" localSheetId="6">#REF!</definedName>
    <definedName name="Tot155a97" localSheetId="1">#REF!</definedName>
    <definedName name="Tot155a97" localSheetId="2">#REF!</definedName>
    <definedName name="Tot155a97">#REF!</definedName>
    <definedName name="Tot158a95" localSheetId="6">#REF!</definedName>
    <definedName name="Tot158a95" localSheetId="1">#REF!</definedName>
    <definedName name="Tot158a95" localSheetId="2">#REF!</definedName>
    <definedName name="Tot158a95">#REF!</definedName>
    <definedName name="Tot158a96" localSheetId="6">#REF!</definedName>
    <definedName name="Tot158a96" localSheetId="1">#REF!</definedName>
    <definedName name="Tot158a96" localSheetId="2">#REF!</definedName>
    <definedName name="Tot158a96">#REF!</definedName>
    <definedName name="Tot158a97" localSheetId="6">#REF!</definedName>
    <definedName name="Tot158a97" localSheetId="1">#REF!</definedName>
    <definedName name="Tot158a97" localSheetId="2">#REF!</definedName>
    <definedName name="Tot158a97">#REF!</definedName>
    <definedName name="Tot159a95" localSheetId="6">#REF!</definedName>
    <definedName name="Tot159a95" localSheetId="1">#REF!</definedName>
    <definedName name="Tot159a95" localSheetId="2">#REF!</definedName>
    <definedName name="Tot159a95">#REF!</definedName>
    <definedName name="Tot159a96" localSheetId="6">#REF!</definedName>
    <definedName name="Tot159a96" localSheetId="1">#REF!</definedName>
    <definedName name="Tot159a96" localSheetId="2">#REF!</definedName>
    <definedName name="Tot159a96">#REF!</definedName>
    <definedName name="Tot159a97" localSheetId="6">#REF!</definedName>
    <definedName name="Tot159a97" localSheetId="1">#REF!</definedName>
    <definedName name="Tot159a97" localSheetId="2">#REF!</definedName>
    <definedName name="Tot159a97">#REF!</definedName>
    <definedName name="Tot161a95" localSheetId="6">#REF!</definedName>
    <definedName name="Tot161a95" localSheetId="1">#REF!</definedName>
    <definedName name="Tot161a95" localSheetId="2">#REF!</definedName>
    <definedName name="Tot161a95">#REF!</definedName>
    <definedName name="Tot161a96" localSheetId="6">#REF!</definedName>
    <definedName name="Tot161a96" localSheetId="1">#REF!</definedName>
    <definedName name="Tot161a96" localSheetId="2">#REF!</definedName>
    <definedName name="Tot161a96">#REF!</definedName>
    <definedName name="Tot161a97" localSheetId="6">#REF!</definedName>
    <definedName name="Tot161a97" localSheetId="1">#REF!</definedName>
    <definedName name="Tot161a97" localSheetId="2">#REF!</definedName>
    <definedName name="Tot161a97">#REF!</definedName>
    <definedName name="Tot164a95" localSheetId="6">#REF!</definedName>
    <definedName name="Tot164a95" localSheetId="1">#REF!</definedName>
    <definedName name="Tot164a95" localSheetId="2">#REF!</definedName>
    <definedName name="Tot164a95">#REF!</definedName>
    <definedName name="Tot164a96" localSheetId="6">#REF!</definedName>
    <definedName name="Tot164a96" localSheetId="1">#REF!</definedName>
    <definedName name="Tot164a96" localSheetId="2">#REF!</definedName>
    <definedName name="Tot164a96">#REF!</definedName>
    <definedName name="Tot164a97" localSheetId="6">#REF!</definedName>
    <definedName name="Tot164a97" localSheetId="1">#REF!</definedName>
    <definedName name="Tot164a97" localSheetId="2">#REF!</definedName>
    <definedName name="Tot164a97">#REF!</definedName>
    <definedName name="Tot167a95" localSheetId="6">#REF!</definedName>
    <definedName name="Tot167a95" localSheetId="1">#REF!</definedName>
    <definedName name="Tot167a95" localSheetId="2">#REF!</definedName>
    <definedName name="Tot167a95">#REF!</definedName>
    <definedName name="Tot167a96" localSheetId="6">#REF!</definedName>
    <definedName name="Tot167a96" localSheetId="1">#REF!</definedName>
    <definedName name="Tot167a96" localSheetId="2">#REF!</definedName>
    <definedName name="Tot167a96">#REF!</definedName>
    <definedName name="Tot167a97" localSheetId="6">#REF!</definedName>
    <definedName name="Tot167a97" localSheetId="1">#REF!</definedName>
    <definedName name="Tot167a97" localSheetId="2">#REF!</definedName>
    <definedName name="Tot167a97">#REF!</definedName>
    <definedName name="Tot174a95" localSheetId="6">#REF!</definedName>
    <definedName name="Tot174a95" localSheetId="1">#REF!</definedName>
    <definedName name="Tot174a95" localSheetId="2">#REF!</definedName>
    <definedName name="Tot174a95">#REF!</definedName>
    <definedName name="Tot174a96" localSheetId="6">#REF!</definedName>
    <definedName name="Tot174a96" localSheetId="1">#REF!</definedName>
    <definedName name="Tot174a96" localSheetId="2">#REF!</definedName>
    <definedName name="Tot174a96">#REF!</definedName>
    <definedName name="Tot174a97" localSheetId="6">#REF!</definedName>
    <definedName name="Tot174a97" localSheetId="1">#REF!</definedName>
    <definedName name="Tot174a97" localSheetId="2">#REF!</definedName>
    <definedName name="Tot174a97">#REF!</definedName>
    <definedName name="TOT177A95" localSheetId="6">#REF!</definedName>
    <definedName name="TOT177A95" localSheetId="1">#REF!</definedName>
    <definedName name="TOT177A95" localSheetId="2">#REF!</definedName>
    <definedName name="TOT177A95">#REF!</definedName>
    <definedName name="TOT177A96" localSheetId="6">#REF!</definedName>
    <definedName name="TOT177A96" localSheetId="1">#REF!</definedName>
    <definedName name="TOT177A96" localSheetId="2">#REF!</definedName>
    <definedName name="TOT177A96">#REF!</definedName>
    <definedName name="TOT177A97" localSheetId="6">#REF!</definedName>
    <definedName name="TOT177A97" localSheetId="1">#REF!</definedName>
    <definedName name="TOT177A97" localSheetId="2">#REF!</definedName>
    <definedName name="TOT177A97">#REF!</definedName>
    <definedName name="Tot17a95" localSheetId="6">#REF!</definedName>
    <definedName name="Tot17a95" localSheetId="1">#REF!</definedName>
    <definedName name="Tot17a95" localSheetId="2">#REF!</definedName>
    <definedName name="Tot17a95">#REF!</definedName>
    <definedName name="Tot17a96" localSheetId="6">#REF!</definedName>
    <definedName name="Tot17a96" localSheetId="1">#REF!</definedName>
    <definedName name="Tot17a96" localSheetId="2">#REF!</definedName>
    <definedName name="Tot17a96">#REF!</definedName>
    <definedName name="Tot17a97" localSheetId="6">#REF!</definedName>
    <definedName name="Tot17a97" localSheetId="1">#REF!</definedName>
    <definedName name="Tot17a97" localSheetId="2">#REF!</definedName>
    <definedName name="Tot17a97">#REF!</definedName>
    <definedName name="Tot180a95" localSheetId="6">#REF!</definedName>
    <definedName name="Tot180a95" localSheetId="1">#REF!</definedName>
    <definedName name="Tot180a95" localSheetId="2">#REF!</definedName>
    <definedName name="Tot180a95">#REF!</definedName>
    <definedName name="Tot180a96" localSheetId="6">#REF!</definedName>
    <definedName name="Tot180a96" localSheetId="1">#REF!</definedName>
    <definedName name="Tot180a96" localSheetId="2">#REF!</definedName>
    <definedName name="Tot180a96">#REF!</definedName>
    <definedName name="Tot180a97" localSheetId="6">#REF!</definedName>
    <definedName name="Tot180a97" localSheetId="1">#REF!</definedName>
    <definedName name="Tot180a97" localSheetId="2">#REF!</definedName>
    <definedName name="Tot180a97">#REF!</definedName>
    <definedName name="Tot187a95" localSheetId="6">#REF!</definedName>
    <definedName name="Tot187a95" localSheetId="1">#REF!</definedName>
    <definedName name="Tot187a95" localSheetId="2">#REF!</definedName>
    <definedName name="Tot187a95">#REF!</definedName>
    <definedName name="Tot187a96" localSheetId="6">#REF!</definedName>
    <definedName name="Tot187a96" localSheetId="1">#REF!</definedName>
    <definedName name="Tot187a96" localSheetId="2">#REF!</definedName>
    <definedName name="Tot187a96">#REF!</definedName>
    <definedName name="Tot187a97" localSheetId="6">#REF!</definedName>
    <definedName name="Tot187a97" localSheetId="1">#REF!</definedName>
    <definedName name="Tot187a97" localSheetId="2">#REF!</definedName>
    <definedName name="Tot187a97">#REF!</definedName>
    <definedName name="Tot190a95" localSheetId="6">#REF!</definedName>
    <definedName name="Tot190a95" localSheetId="1">#REF!</definedName>
    <definedName name="Tot190a95" localSheetId="2">#REF!</definedName>
    <definedName name="Tot190a95">#REF!</definedName>
    <definedName name="Tot190a96" localSheetId="6">#REF!</definedName>
    <definedName name="Tot190a96" localSheetId="1">#REF!</definedName>
    <definedName name="Tot190a96" localSheetId="2">#REF!</definedName>
    <definedName name="Tot190a96">#REF!</definedName>
    <definedName name="Tot190a97" localSheetId="6">#REF!</definedName>
    <definedName name="Tot190a97" localSheetId="1">#REF!</definedName>
    <definedName name="Tot190a97" localSheetId="2">#REF!</definedName>
    <definedName name="Tot190a97">#REF!</definedName>
    <definedName name="tot193a95" localSheetId="6">#REF!</definedName>
    <definedName name="tot193a95" localSheetId="1">#REF!</definedName>
    <definedName name="tot193a95" localSheetId="2">#REF!</definedName>
    <definedName name="tot193a95">#REF!</definedName>
    <definedName name="tot193a96" localSheetId="6">#REF!</definedName>
    <definedName name="tot193a96" localSheetId="1">#REF!</definedName>
    <definedName name="tot193a96" localSheetId="2">#REF!</definedName>
    <definedName name="tot193a96">#REF!</definedName>
    <definedName name="tot193a97" localSheetId="6">#REF!</definedName>
    <definedName name="tot193a97" localSheetId="1">#REF!</definedName>
    <definedName name="tot193a97" localSheetId="2">#REF!</definedName>
    <definedName name="tot193a97">#REF!</definedName>
    <definedName name="Tot200a95" localSheetId="6">#REF!</definedName>
    <definedName name="Tot200a95" localSheetId="1">#REF!</definedName>
    <definedName name="Tot200a95" localSheetId="2">#REF!</definedName>
    <definedName name="Tot200a95">#REF!</definedName>
    <definedName name="Tot200a96" localSheetId="6">#REF!</definedName>
    <definedName name="Tot200a96" localSheetId="1">#REF!</definedName>
    <definedName name="Tot200a96" localSheetId="2">#REF!</definedName>
    <definedName name="Tot200a96">#REF!</definedName>
    <definedName name="Tot200a97" localSheetId="6">#REF!</definedName>
    <definedName name="Tot200a97" localSheetId="1">#REF!</definedName>
    <definedName name="Tot200a97" localSheetId="2">#REF!</definedName>
    <definedName name="Tot200a97">#REF!</definedName>
    <definedName name="Tot20a95" localSheetId="6">#REF!</definedName>
    <definedName name="Tot20a95" localSheetId="1">#REF!</definedName>
    <definedName name="Tot20a95" localSheetId="2">#REF!</definedName>
    <definedName name="Tot20a95">#REF!</definedName>
    <definedName name="Tot20a96" localSheetId="6">#REF!</definedName>
    <definedName name="Tot20a96" localSheetId="1">#REF!</definedName>
    <definedName name="Tot20a96" localSheetId="2">#REF!</definedName>
    <definedName name="Tot20a96">#REF!</definedName>
    <definedName name="Tot20a97" localSheetId="6">#REF!</definedName>
    <definedName name="Tot20a97" localSheetId="1">#REF!</definedName>
    <definedName name="Tot20a97" localSheetId="2">#REF!</definedName>
    <definedName name="Tot20a97">#REF!</definedName>
    <definedName name="Tot210a95" localSheetId="6">#REF!</definedName>
    <definedName name="Tot210a95" localSheetId="1">#REF!</definedName>
    <definedName name="Tot210a95" localSheetId="2">#REF!</definedName>
    <definedName name="Tot210a95">#REF!</definedName>
    <definedName name="Tot210a96" localSheetId="6">#REF!</definedName>
    <definedName name="Tot210a96" localSheetId="1">#REF!</definedName>
    <definedName name="Tot210a96" localSheetId="2">#REF!</definedName>
    <definedName name="Tot210a96">#REF!</definedName>
    <definedName name="Tot210a97" localSheetId="6">#REF!</definedName>
    <definedName name="Tot210a97" localSheetId="1">#REF!</definedName>
    <definedName name="Tot210a97" localSheetId="2">#REF!</definedName>
    <definedName name="Tot210a97">#REF!</definedName>
    <definedName name="Tot213a95" localSheetId="6">#REF!</definedName>
    <definedName name="Tot213a95" localSheetId="1">#REF!</definedName>
    <definedName name="Tot213a95" localSheetId="2">#REF!</definedName>
    <definedName name="Tot213a95">#REF!</definedName>
    <definedName name="Tot213a96" localSheetId="6">#REF!</definedName>
    <definedName name="Tot213a96" localSheetId="1">#REF!</definedName>
    <definedName name="Tot213a96" localSheetId="2">#REF!</definedName>
    <definedName name="Tot213a96">#REF!</definedName>
    <definedName name="Tot213a97" localSheetId="6">#REF!</definedName>
    <definedName name="Tot213a97" localSheetId="1">#REF!</definedName>
    <definedName name="Tot213a97" localSheetId="2">#REF!</definedName>
    <definedName name="Tot213a97">#REF!</definedName>
    <definedName name="Tot216a95" localSheetId="6">#REF!</definedName>
    <definedName name="Tot216a95" localSheetId="1">#REF!</definedName>
    <definedName name="Tot216a95" localSheetId="2">#REF!</definedName>
    <definedName name="Tot216a95">#REF!</definedName>
    <definedName name="Tot216a96" localSheetId="6">#REF!</definedName>
    <definedName name="Tot216a96" localSheetId="1">#REF!</definedName>
    <definedName name="Tot216a96" localSheetId="2">#REF!</definedName>
    <definedName name="Tot216a96">#REF!</definedName>
    <definedName name="Tot216a97" localSheetId="6">#REF!</definedName>
    <definedName name="Tot216a97" localSheetId="1">#REF!</definedName>
    <definedName name="Tot216a97" localSheetId="2">#REF!</definedName>
    <definedName name="Tot216a97">#REF!</definedName>
    <definedName name="Tot224a95" localSheetId="6">#REF!</definedName>
    <definedName name="Tot224a95" localSheetId="1">#REF!</definedName>
    <definedName name="Tot224a95" localSheetId="2">#REF!</definedName>
    <definedName name="Tot224a95">#REF!</definedName>
    <definedName name="Tot224a96" localSheetId="6">#REF!</definedName>
    <definedName name="Tot224a96" localSheetId="1">#REF!</definedName>
    <definedName name="Tot224a96" localSheetId="2">#REF!</definedName>
    <definedName name="Tot224a96">#REF!</definedName>
    <definedName name="Tot224a97" localSheetId="6">#REF!</definedName>
    <definedName name="Tot224a97" localSheetId="1">#REF!</definedName>
    <definedName name="Tot224a97" localSheetId="2">#REF!</definedName>
    <definedName name="Tot224a97">#REF!</definedName>
    <definedName name="Tot225a95" localSheetId="6">#REF!</definedName>
    <definedName name="Tot225a95" localSheetId="1">#REF!</definedName>
    <definedName name="Tot225a95" localSheetId="2">#REF!</definedName>
    <definedName name="Tot225a95">#REF!</definedName>
    <definedName name="Tot225a96" localSheetId="6">#REF!</definedName>
    <definedName name="Tot225a96" localSheetId="1">#REF!</definedName>
    <definedName name="Tot225a96" localSheetId="2">#REF!</definedName>
    <definedName name="Tot225a96">#REF!</definedName>
    <definedName name="Tot225a97" localSheetId="6">#REF!</definedName>
    <definedName name="Tot225a97" localSheetId="1">#REF!</definedName>
    <definedName name="Tot225a97" localSheetId="2">#REF!</definedName>
    <definedName name="Tot225a97">#REF!</definedName>
    <definedName name="Tot226a95" localSheetId="6">#REF!</definedName>
    <definedName name="Tot226a95" localSheetId="1">#REF!</definedName>
    <definedName name="Tot226a95" localSheetId="2">#REF!</definedName>
    <definedName name="Tot226a95">#REF!</definedName>
    <definedName name="Tot226a96" localSheetId="6">#REF!</definedName>
    <definedName name="Tot226a96" localSheetId="1">#REF!</definedName>
    <definedName name="Tot226a96" localSheetId="2">#REF!</definedName>
    <definedName name="Tot226a96">#REF!</definedName>
    <definedName name="Tot226a97" localSheetId="6">#REF!</definedName>
    <definedName name="Tot226a97" localSheetId="1">#REF!</definedName>
    <definedName name="Tot226a97" localSheetId="2">#REF!</definedName>
    <definedName name="Tot226a97">#REF!</definedName>
    <definedName name="Tot229a95" localSheetId="6">#REF!</definedName>
    <definedName name="Tot229a95" localSheetId="1">#REF!</definedName>
    <definedName name="Tot229a95" localSheetId="2">#REF!</definedName>
    <definedName name="Tot229a95">#REF!</definedName>
    <definedName name="Tot229a96" localSheetId="6">#REF!</definedName>
    <definedName name="Tot229a96" localSheetId="1">#REF!</definedName>
    <definedName name="Tot229a96" localSheetId="2">#REF!</definedName>
    <definedName name="Tot229a96">#REF!</definedName>
    <definedName name="Tot229a97" localSheetId="6">#REF!</definedName>
    <definedName name="Tot229a97" localSheetId="1">#REF!</definedName>
    <definedName name="Tot229a97" localSheetId="2">#REF!</definedName>
    <definedName name="Tot229a97">#REF!</definedName>
    <definedName name="Tot232a95" localSheetId="6">#REF!</definedName>
    <definedName name="Tot232a95" localSheetId="1">#REF!</definedName>
    <definedName name="Tot232a95" localSheetId="2">#REF!</definedName>
    <definedName name="Tot232a95">#REF!</definedName>
    <definedName name="Tot232a96" localSheetId="6">#REF!</definedName>
    <definedName name="Tot232a96" localSheetId="1">#REF!</definedName>
    <definedName name="Tot232a96" localSheetId="2">#REF!</definedName>
    <definedName name="Tot232a96">#REF!</definedName>
    <definedName name="Tot232a97" localSheetId="6">#REF!</definedName>
    <definedName name="Tot232a97" localSheetId="1">#REF!</definedName>
    <definedName name="Tot232a97" localSheetId="2">#REF!</definedName>
    <definedName name="Tot232a97">#REF!</definedName>
    <definedName name="Tot235a95" localSheetId="6">#REF!</definedName>
    <definedName name="Tot235a95" localSheetId="1">#REF!</definedName>
    <definedName name="Tot235a95" localSheetId="2">#REF!</definedName>
    <definedName name="Tot235a95">#REF!</definedName>
    <definedName name="Tot235a96" localSheetId="6">#REF!</definedName>
    <definedName name="Tot235a96" localSheetId="1">#REF!</definedName>
    <definedName name="Tot235a96" localSheetId="2">#REF!</definedName>
    <definedName name="Tot235a96">#REF!</definedName>
    <definedName name="Tot235a97" localSheetId="6">#REF!</definedName>
    <definedName name="Tot235a97" localSheetId="1">#REF!</definedName>
    <definedName name="Tot235a97" localSheetId="2">#REF!</definedName>
    <definedName name="Tot235a97">#REF!</definedName>
    <definedName name="Tot236a95" localSheetId="6">#REF!</definedName>
    <definedName name="Tot236a95" localSheetId="1">#REF!</definedName>
    <definedName name="Tot236a95" localSheetId="2">#REF!</definedName>
    <definedName name="Tot236a95">#REF!</definedName>
    <definedName name="Tot236a96" localSheetId="6">#REF!</definedName>
    <definedName name="Tot236a96" localSheetId="1">#REF!</definedName>
    <definedName name="Tot236a96" localSheetId="2">#REF!</definedName>
    <definedName name="Tot236a96">#REF!</definedName>
    <definedName name="Tot236a97" localSheetId="6">#REF!</definedName>
    <definedName name="Tot236a97" localSheetId="1">#REF!</definedName>
    <definedName name="Tot236a97" localSheetId="2">#REF!</definedName>
    <definedName name="Tot236a97">#REF!</definedName>
    <definedName name="Tot238a95" localSheetId="6">#REF!</definedName>
    <definedName name="Tot238a95" localSheetId="1">#REF!</definedName>
    <definedName name="Tot238a95" localSheetId="2">#REF!</definedName>
    <definedName name="Tot238a95">#REF!</definedName>
    <definedName name="TOT238A96" localSheetId="6">#REF!</definedName>
    <definedName name="TOT238A96" localSheetId="1">#REF!</definedName>
    <definedName name="TOT238A96" localSheetId="2">#REF!</definedName>
    <definedName name="TOT238A96">#REF!</definedName>
    <definedName name="TOT238A97" localSheetId="6">#REF!</definedName>
    <definedName name="TOT238A97" localSheetId="1">#REF!</definedName>
    <definedName name="TOT238A97" localSheetId="2">#REF!</definedName>
    <definedName name="TOT238A97">#REF!</definedName>
    <definedName name="Tot23a95" localSheetId="6">#REF!</definedName>
    <definedName name="Tot23a95" localSheetId="1">#REF!</definedName>
    <definedName name="Tot23a95" localSheetId="2">#REF!</definedName>
    <definedName name="Tot23a95">#REF!</definedName>
    <definedName name="Tot23a96" localSheetId="6">#REF!</definedName>
    <definedName name="Tot23a96" localSheetId="1">#REF!</definedName>
    <definedName name="Tot23a96" localSheetId="2">#REF!</definedName>
    <definedName name="Tot23a96">#REF!</definedName>
    <definedName name="Tot23a97" localSheetId="6">#REF!</definedName>
    <definedName name="Tot23a97" localSheetId="1">#REF!</definedName>
    <definedName name="Tot23a97" localSheetId="2">#REF!</definedName>
    <definedName name="Tot23a97">#REF!</definedName>
    <definedName name="Tot245a95" localSheetId="6">#REF!</definedName>
    <definedName name="Tot245a95" localSheetId="1">#REF!</definedName>
    <definedName name="Tot245a95" localSheetId="2">#REF!</definedName>
    <definedName name="Tot245a95">#REF!</definedName>
    <definedName name="Tot245a96" localSheetId="6">#REF!</definedName>
    <definedName name="Tot245a96" localSheetId="1">#REF!</definedName>
    <definedName name="Tot245a96" localSheetId="2">#REF!</definedName>
    <definedName name="Tot245a96">#REF!</definedName>
    <definedName name="Tot245a97" localSheetId="6">#REF!</definedName>
    <definedName name="Tot245a97" localSheetId="1">#REF!</definedName>
    <definedName name="Tot245a97" localSheetId="2">#REF!</definedName>
    <definedName name="Tot245a97">#REF!</definedName>
    <definedName name="Tot252a95" localSheetId="6">#REF!</definedName>
    <definedName name="Tot252a95" localSheetId="1">#REF!</definedName>
    <definedName name="Tot252a95" localSheetId="2">#REF!</definedName>
    <definedName name="Tot252a95">#REF!</definedName>
    <definedName name="Tot252a96" localSheetId="6">#REF!</definedName>
    <definedName name="Tot252a96" localSheetId="1">#REF!</definedName>
    <definedName name="Tot252a96" localSheetId="2">#REF!</definedName>
    <definedName name="Tot252a96">#REF!</definedName>
    <definedName name="Tot252a97" localSheetId="6">#REF!</definedName>
    <definedName name="Tot252a97" localSheetId="1">#REF!</definedName>
    <definedName name="Tot252a97" localSheetId="2">#REF!</definedName>
    <definedName name="Tot252a97">#REF!</definedName>
    <definedName name="Tot253a95" localSheetId="6">#REF!</definedName>
    <definedName name="Tot253a95" localSheetId="1">#REF!</definedName>
    <definedName name="Tot253a95" localSheetId="2">#REF!</definedName>
    <definedName name="Tot253a95">#REF!</definedName>
    <definedName name="Tot253a96" localSheetId="6">#REF!</definedName>
    <definedName name="Tot253a96" localSheetId="1">#REF!</definedName>
    <definedName name="Tot253a96" localSheetId="2">#REF!</definedName>
    <definedName name="Tot253a96">#REF!</definedName>
    <definedName name="Tot253a97" localSheetId="6">#REF!</definedName>
    <definedName name="Tot253a97" localSheetId="1">#REF!</definedName>
    <definedName name="Tot253a97" localSheetId="2">#REF!</definedName>
    <definedName name="Tot253a97">#REF!</definedName>
    <definedName name="Tot254a95" localSheetId="6">#REF!</definedName>
    <definedName name="Tot254a95" localSheetId="1">#REF!</definedName>
    <definedName name="Tot254a95" localSheetId="2">#REF!</definedName>
    <definedName name="Tot254a95">#REF!</definedName>
    <definedName name="Tot254a96" localSheetId="6">#REF!</definedName>
    <definedName name="Tot254a96" localSheetId="1">#REF!</definedName>
    <definedName name="Tot254a96" localSheetId="2">#REF!</definedName>
    <definedName name="Tot254a96">#REF!</definedName>
    <definedName name="Tot254a97" localSheetId="6">#REF!</definedName>
    <definedName name="Tot254a97" localSheetId="1">#REF!</definedName>
    <definedName name="Tot254a97" localSheetId="2">#REF!</definedName>
    <definedName name="Tot254a97">#REF!</definedName>
    <definedName name="Tot258a95" localSheetId="6">#REF!</definedName>
    <definedName name="Tot258a95" localSheetId="1">#REF!</definedName>
    <definedName name="Tot258a95" localSheetId="2">#REF!</definedName>
    <definedName name="Tot258a95">#REF!</definedName>
    <definedName name="Tot258a96" localSheetId="6">#REF!</definedName>
    <definedName name="Tot258a96" localSheetId="1">#REF!</definedName>
    <definedName name="Tot258a96" localSheetId="2">#REF!</definedName>
    <definedName name="Tot258a96">#REF!</definedName>
    <definedName name="Tot258a97" localSheetId="6">#REF!</definedName>
    <definedName name="Tot258a97" localSheetId="1">#REF!</definedName>
    <definedName name="Tot258a97" localSheetId="2">#REF!</definedName>
    <definedName name="Tot258a97">#REF!</definedName>
    <definedName name="Tot26a95" localSheetId="6">#REF!</definedName>
    <definedName name="Tot26a95" localSheetId="1">#REF!</definedName>
    <definedName name="Tot26a95" localSheetId="2">#REF!</definedName>
    <definedName name="Tot26a95">#REF!</definedName>
    <definedName name="Tot26a96" localSheetId="6">#REF!</definedName>
    <definedName name="Tot26a96" localSheetId="1">#REF!</definedName>
    <definedName name="Tot26a96" localSheetId="2">#REF!</definedName>
    <definedName name="Tot26a96">#REF!</definedName>
    <definedName name="Tot26a97" localSheetId="6">#REF!</definedName>
    <definedName name="Tot26a97" localSheetId="1">#REF!</definedName>
    <definedName name="Tot26a97" localSheetId="2">#REF!</definedName>
    <definedName name="Tot26a97">#REF!</definedName>
    <definedName name="Tot271a95" localSheetId="6">#REF!</definedName>
    <definedName name="Tot271a95" localSheetId="1">#REF!</definedName>
    <definedName name="Tot271a95" localSheetId="2">#REF!</definedName>
    <definedName name="Tot271a95">#REF!</definedName>
    <definedName name="Tot271a96" localSheetId="6">#REF!</definedName>
    <definedName name="Tot271a96" localSheetId="1">#REF!</definedName>
    <definedName name="Tot271a96" localSheetId="2">#REF!</definedName>
    <definedName name="Tot271a96">#REF!</definedName>
    <definedName name="Tot271a97" localSheetId="6">#REF!</definedName>
    <definedName name="Tot271a97" localSheetId="1">#REF!</definedName>
    <definedName name="Tot271a97" localSheetId="2">#REF!</definedName>
    <definedName name="Tot271a97">#REF!</definedName>
    <definedName name="Tot273a95" localSheetId="6">#REF!</definedName>
    <definedName name="Tot273a95" localSheetId="1">#REF!</definedName>
    <definedName name="Tot273a95" localSheetId="2">#REF!</definedName>
    <definedName name="Tot273a95">#REF!</definedName>
    <definedName name="Tot273a96" localSheetId="6">#REF!</definedName>
    <definedName name="Tot273a96" localSheetId="1">#REF!</definedName>
    <definedName name="Tot273a96" localSheetId="2">#REF!</definedName>
    <definedName name="Tot273a96">#REF!</definedName>
    <definedName name="Tot273a97" localSheetId="6">#REF!</definedName>
    <definedName name="Tot273a97" localSheetId="1">#REF!</definedName>
    <definedName name="Tot273a97" localSheetId="2">#REF!</definedName>
    <definedName name="Tot273a97">#REF!</definedName>
    <definedName name="Tot274a95" localSheetId="6">#REF!</definedName>
    <definedName name="Tot274a95" localSheetId="1">#REF!</definedName>
    <definedName name="Tot274a95" localSheetId="2">#REF!</definedName>
    <definedName name="Tot274a95">#REF!</definedName>
    <definedName name="Tot274a96" localSheetId="6">#REF!</definedName>
    <definedName name="Tot274a96" localSheetId="1">#REF!</definedName>
    <definedName name="Tot274a96" localSheetId="2">#REF!</definedName>
    <definedName name="Tot274a96">#REF!</definedName>
    <definedName name="Tot274a97" localSheetId="6">#REF!</definedName>
    <definedName name="Tot274a97" localSheetId="1">#REF!</definedName>
    <definedName name="Tot274a97" localSheetId="2">#REF!</definedName>
    <definedName name="Tot274a97">#REF!</definedName>
    <definedName name="Tot277a95" localSheetId="6">#REF!</definedName>
    <definedName name="Tot277a95" localSheetId="1">#REF!</definedName>
    <definedName name="Tot277a95" localSheetId="2">#REF!</definedName>
    <definedName name="Tot277a95">#REF!</definedName>
    <definedName name="Tot277a96" localSheetId="6">#REF!</definedName>
    <definedName name="Tot277a96" localSheetId="1">#REF!</definedName>
    <definedName name="Tot277a96" localSheetId="2">#REF!</definedName>
    <definedName name="Tot277a96">#REF!</definedName>
    <definedName name="Tot277a97" localSheetId="6">#REF!</definedName>
    <definedName name="Tot277a97" localSheetId="1">#REF!</definedName>
    <definedName name="Tot277a97" localSheetId="2">#REF!</definedName>
    <definedName name="Tot277a97">#REF!</definedName>
    <definedName name="tot284a95" localSheetId="6">#REF!</definedName>
    <definedName name="tot284a95" localSheetId="1">#REF!</definedName>
    <definedName name="tot284a95" localSheetId="2">#REF!</definedName>
    <definedName name="tot284a95">#REF!</definedName>
    <definedName name="tot284a96" localSheetId="6">#REF!</definedName>
    <definedName name="tot284a96" localSheetId="1">#REF!</definedName>
    <definedName name="tot284a96" localSheetId="2">#REF!</definedName>
    <definedName name="tot284a96">#REF!</definedName>
    <definedName name="tot284a97" localSheetId="6">#REF!</definedName>
    <definedName name="tot284a97" localSheetId="1">#REF!</definedName>
    <definedName name="tot284a97" localSheetId="2">#REF!</definedName>
    <definedName name="tot284a97">#REF!</definedName>
    <definedName name="Tot29a95" localSheetId="6">#REF!</definedName>
    <definedName name="Tot29a95" localSheetId="1">#REF!</definedName>
    <definedName name="Tot29a95" localSheetId="2">#REF!</definedName>
    <definedName name="Tot29a95">#REF!</definedName>
    <definedName name="Tot29a96" localSheetId="6">#REF!</definedName>
    <definedName name="Tot29a96" localSheetId="1">#REF!</definedName>
    <definedName name="Tot29a96" localSheetId="2">#REF!</definedName>
    <definedName name="Tot29a96">#REF!</definedName>
    <definedName name="Tot29a97" localSheetId="6">#REF!</definedName>
    <definedName name="Tot29a97" localSheetId="1">#REF!</definedName>
    <definedName name="Tot29a97" localSheetId="2">#REF!</definedName>
    <definedName name="Tot29a97">#REF!</definedName>
    <definedName name="Tot2a95" localSheetId="6">#REF!</definedName>
    <definedName name="Tot2a95" localSheetId="1">#REF!</definedName>
    <definedName name="Tot2a95" localSheetId="2">#REF!</definedName>
    <definedName name="Tot2a95">#REF!</definedName>
    <definedName name="Tot2a96" localSheetId="6">#REF!</definedName>
    <definedName name="Tot2a96" localSheetId="1">#REF!</definedName>
    <definedName name="Tot2a96" localSheetId="2">#REF!</definedName>
    <definedName name="Tot2a96">#REF!</definedName>
    <definedName name="Tot2a97" localSheetId="6">#REF!</definedName>
    <definedName name="Tot2a97" localSheetId="1">#REF!</definedName>
    <definedName name="Tot2a97" localSheetId="2">#REF!</definedName>
    <definedName name="Tot2a97">#REF!</definedName>
    <definedName name="Tot300a95" localSheetId="6">#REF!</definedName>
    <definedName name="Tot300a95" localSheetId="1">#REF!</definedName>
    <definedName name="Tot300a95" localSheetId="2">#REF!</definedName>
    <definedName name="Tot300a95">#REF!</definedName>
    <definedName name="Tot300a96" localSheetId="6">#REF!</definedName>
    <definedName name="Tot300a96" localSheetId="1">#REF!</definedName>
    <definedName name="Tot300a96" localSheetId="2">#REF!</definedName>
    <definedName name="Tot300a96">#REF!</definedName>
    <definedName name="Tot300a97" localSheetId="6">#REF!</definedName>
    <definedName name="Tot300a97" localSheetId="1">#REF!</definedName>
    <definedName name="Tot300a97" localSheetId="2">#REF!</definedName>
    <definedName name="Tot300a97">#REF!</definedName>
    <definedName name="Tot303a95" localSheetId="6">#REF!</definedName>
    <definedName name="Tot303a95" localSheetId="1">#REF!</definedName>
    <definedName name="Tot303a95" localSheetId="2">#REF!</definedName>
    <definedName name="Tot303a95">#REF!</definedName>
    <definedName name="Tot303a96" localSheetId="6">#REF!</definedName>
    <definedName name="Tot303a96" localSheetId="1">#REF!</definedName>
    <definedName name="Tot303a96" localSheetId="2">#REF!</definedName>
    <definedName name="Tot303a96">#REF!</definedName>
    <definedName name="Tot303a97" localSheetId="6">#REF!</definedName>
    <definedName name="Tot303a97" localSheetId="1">#REF!</definedName>
    <definedName name="Tot303a97" localSheetId="2">#REF!</definedName>
    <definedName name="Tot303a97">#REF!</definedName>
    <definedName name="Tot320a95" localSheetId="6">#REF!</definedName>
    <definedName name="Tot320a95" localSheetId="1">#REF!</definedName>
    <definedName name="Tot320a95" localSheetId="2">#REF!</definedName>
    <definedName name="Tot320a95">#REF!</definedName>
    <definedName name="Tot320a96" localSheetId="6">#REF!</definedName>
    <definedName name="Tot320a96" localSheetId="1">#REF!</definedName>
    <definedName name="Tot320a96" localSheetId="2">#REF!</definedName>
    <definedName name="Tot320a96">#REF!</definedName>
    <definedName name="Tot320a97" localSheetId="6">#REF!</definedName>
    <definedName name="Tot320a97" localSheetId="1">#REF!</definedName>
    <definedName name="Tot320a97" localSheetId="2">#REF!</definedName>
    <definedName name="Tot320a97">#REF!</definedName>
    <definedName name="Tot323a95" localSheetId="6">#REF!</definedName>
    <definedName name="Tot323a95" localSheetId="1">#REF!</definedName>
    <definedName name="Tot323a95" localSheetId="2">#REF!</definedName>
    <definedName name="Tot323a95">#REF!</definedName>
    <definedName name="Tot323a96" localSheetId="6">#REF!</definedName>
    <definedName name="Tot323a96" localSheetId="1">#REF!</definedName>
    <definedName name="Tot323a96" localSheetId="2">#REF!</definedName>
    <definedName name="Tot323a96">#REF!</definedName>
    <definedName name="Tot323a97" localSheetId="6">#REF!</definedName>
    <definedName name="Tot323a97" localSheetId="1">#REF!</definedName>
    <definedName name="Tot323a97" localSheetId="2">#REF!</definedName>
    <definedName name="Tot323a97">#REF!</definedName>
    <definedName name="Tot326a95" localSheetId="6">#REF!</definedName>
    <definedName name="Tot326a95" localSheetId="1">#REF!</definedName>
    <definedName name="Tot326a95" localSheetId="2">#REF!</definedName>
    <definedName name="Tot326a95">#REF!</definedName>
    <definedName name="Tot326a96" localSheetId="6">#REF!</definedName>
    <definedName name="Tot326a96" localSheetId="1">#REF!</definedName>
    <definedName name="Tot326a96" localSheetId="2">#REF!</definedName>
    <definedName name="Tot326a96">#REF!</definedName>
    <definedName name="Tot326a97" localSheetId="6">#REF!</definedName>
    <definedName name="Tot326a97" localSheetId="1">#REF!</definedName>
    <definedName name="Tot326a97" localSheetId="2">#REF!</definedName>
    <definedName name="Tot326a97">#REF!</definedName>
    <definedName name="Tot329a95" localSheetId="6">#REF!</definedName>
    <definedName name="Tot329a95" localSheetId="1">#REF!</definedName>
    <definedName name="Tot329a95" localSheetId="2">#REF!</definedName>
    <definedName name="Tot329a95">#REF!</definedName>
    <definedName name="Tot329a96" localSheetId="6">#REF!</definedName>
    <definedName name="Tot329a96" localSheetId="1">#REF!</definedName>
    <definedName name="Tot329a96" localSheetId="2">#REF!</definedName>
    <definedName name="Tot329a96">#REF!</definedName>
    <definedName name="Tot329a97" localSheetId="6">#REF!</definedName>
    <definedName name="Tot329a97" localSheetId="1">#REF!</definedName>
    <definedName name="Tot329a97" localSheetId="2">#REF!</definedName>
    <definedName name="Tot329a97">#REF!</definedName>
    <definedName name="Tot332a95" localSheetId="6">#REF!</definedName>
    <definedName name="Tot332a95" localSheetId="1">#REF!</definedName>
    <definedName name="Tot332a95" localSheetId="2">#REF!</definedName>
    <definedName name="Tot332a95">#REF!</definedName>
    <definedName name="Tot332a96" localSheetId="6">#REF!</definedName>
    <definedName name="Tot332a96" localSheetId="1">#REF!</definedName>
    <definedName name="Tot332a96" localSheetId="2">#REF!</definedName>
    <definedName name="Tot332a96">#REF!</definedName>
    <definedName name="Tot332a97" localSheetId="6">#REF!</definedName>
    <definedName name="Tot332a97" localSheetId="1">#REF!</definedName>
    <definedName name="Tot332a97" localSheetId="2">#REF!</definedName>
    <definedName name="Tot332a97">#REF!</definedName>
    <definedName name="Tot335a95" localSheetId="6">#REF!</definedName>
    <definedName name="Tot335a95" localSheetId="1">#REF!</definedName>
    <definedName name="Tot335a95" localSheetId="2">#REF!</definedName>
    <definedName name="Tot335a95">#REF!</definedName>
    <definedName name="Tot335a96" localSheetId="6">#REF!</definedName>
    <definedName name="Tot335a96" localSheetId="1">#REF!</definedName>
    <definedName name="Tot335a96" localSheetId="2">#REF!</definedName>
    <definedName name="Tot335a96">#REF!</definedName>
    <definedName name="Tot335a97" localSheetId="6">#REF!</definedName>
    <definedName name="Tot335a97" localSheetId="1">#REF!</definedName>
    <definedName name="Tot335a97" localSheetId="2">#REF!</definedName>
    <definedName name="Tot335a97">#REF!</definedName>
    <definedName name="Tot338a95" localSheetId="6">#REF!</definedName>
    <definedName name="Tot338a95" localSheetId="1">#REF!</definedName>
    <definedName name="Tot338a95" localSheetId="2">#REF!</definedName>
    <definedName name="Tot338a95">#REF!</definedName>
    <definedName name="Tot338a96" localSheetId="6">#REF!</definedName>
    <definedName name="Tot338a96" localSheetId="1">#REF!</definedName>
    <definedName name="Tot338a96" localSheetId="2">#REF!</definedName>
    <definedName name="Tot338a96">#REF!</definedName>
    <definedName name="Tot338a97" localSheetId="6">#REF!</definedName>
    <definedName name="Tot338a97" localSheetId="1">#REF!</definedName>
    <definedName name="Tot338a97" localSheetId="2">#REF!</definedName>
    <definedName name="Tot338a97">#REF!</definedName>
    <definedName name="Tot35a95" localSheetId="6">#REF!</definedName>
    <definedName name="Tot35a95" localSheetId="1">#REF!</definedName>
    <definedName name="Tot35a95" localSheetId="2">#REF!</definedName>
    <definedName name="Tot35a95">#REF!</definedName>
    <definedName name="Tot35a96" localSheetId="6">#REF!</definedName>
    <definedName name="Tot35a96" localSheetId="1">#REF!</definedName>
    <definedName name="Tot35a96" localSheetId="2">#REF!</definedName>
    <definedName name="Tot35a96">#REF!</definedName>
    <definedName name="Tot35a97" localSheetId="6">#REF!</definedName>
    <definedName name="Tot35a97" localSheetId="1">#REF!</definedName>
    <definedName name="Tot35a97" localSheetId="2">#REF!</definedName>
    <definedName name="Tot35a97">#REF!</definedName>
    <definedName name="Tot37a95" localSheetId="6">#REF!</definedName>
    <definedName name="Tot37a95" localSheetId="1">#REF!</definedName>
    <definedName name="Tot37a95" localSheetId="2">#REF!</definedName>
    <definedName name="Tot37a95">#REF!</definedName>
    <definedName name="Tot37a96" localSheetId="6">#REF!</definedName>
    <definedName name="Tot37a96" localSheetId="1">#REF!</definedName>
    <definedName name="Tot37a96" localSheetId="2">#REF!</definedName>
    <definedName name="Tot37a96">#REF!</definedName>
    <definedName name="Tot37a97" localSheetId="6">#REF!</definedName>
    <definedName name="Tot37a97" localSheetId="1">#REF!</definedName>
    <definedName name="Tot37a97" localSheetId="2">#REF!</definedName>
    <definedName name="Tot37a97">#REF!</definedName>
    <definedName name="Tot3a95" localSheetId="6">#REF!</definedName>
    <definedName name="Tot3a95" localSheetId="1">#REF!</definedName>
    <definedName name="Tot3a95" localSheetId="2">#REF!</definedName>
    <definedName name="Tot3a95">#REF!</definedName>
    <definedName name="Tot3a96" localSheetId="6">#REF!</definedName>
    <definedName name="Tot3a96" localSheetId="1">#REF!</definedName>
    <definedName name="Tot3a96" localSheetId="2">#REF!</definedName>
    <definedName name="Tot3a96">#REF!</definedName>
    <definedName name="Tot3a97" localSheetId="6">#REF!</definedName>
    <definedName name="Tot3a97" localSheetId="1">#REF!</definedName>
    <definedName name="Tot3a97" localSheetId="2">#REF!</definedName>
    <definedName name="Tot3a97">#REF!</definedName>
    <definedName name="Tot42a95" localSheetId="6">#REF!</definedName>
    <definedName name="Tot42a95" localSheetId="1">#REF!</definedName>
    <definedName name="Tot42a95" localSheetId="2">#REF!</definedName>
    <definedName name="Tot42a95">#REF!</definedName>
    <definedName name="Tot42a96" localSheetId="6">#REF!</definedName>
    <definedName name="Tot42a96" localSheetId="1">#REF!</definedName>
    <definedName name="Tot42a96" localSheetId="2">#REF!</definedName>
    <definedName name="Tot42a96">#REF!</definedName>
    <definedName name="Tot42a97" localSheetId="6">#REF!</definedName>
    <definedName name="Tot42a97" localSheetId="1">#REF!</definedName>
    <definedName name="Tot42a97" localSheetId="2">#REF!</definedName>
    <definedName name="Tot42a97">#REF!</definedName>
    <definedName name="Tot48a95" localSheetId="6">#REF!</definedName>
    <definedName name="Tot48a95" localSheetId="1">#REF!</definedName>
    <definedName name="Tot48a95" localSheetId="2">#REF!</definedName>
    <definedName name="Tot48a95">#REF!</definedName>
    <definedName name="Tot48a96" localSheetId="6">#REF!</definedName>
    <definedName name="Tot48a96" localSheetId="1">#REF!</definedName>
    <definedName name="Tot48a96" localSheetId="2">#REF!</definedName>
    <definedName name="Tot48a96">#REF!</definedName>
    <definedName name="Tot48a97" localSheetId="6">#REF!</definedName>
    <definedName name="Tot48a97" localSheetId="1">#REF!</definedName>
    <definedName name="Tot48a97" localSheetId="2">#REF!</definedName>
    <definedName name="Tot48a97">#REF!</definedName>
    <definedName name="Tot51a95" localSheetId="6">#REF!</definedName>
    <definedName name="Tot51a95" localSheetId="1">#REF!</definedName>
    <definedName name="Tot51a95" localSheetId="2">#REF!</definedName>
    <definedName name="Tot51a95">#REF!</definedName>
    <definedName name="Tot51a96" localSheetId="6">#REF!</definedName>
    <definedName name="Tot51a96" localSheetId="1">#REF!</definedName>
    <definedName name="Tot51a96" localSheetId="2">#REF!</definedName>
    <definedName name="Tot51a96">#REF!</definedName>
    <definedName name="Tot51a97" localSheetId="6">#REF!</definedName>
    <definedName name="Tot51a97" localSheetId="1">#REF!</definedName>
    <definedName name="Tot51a97" localSheetId="2">#REF!</definedName>
    <definedName name="Tot51a97">#REF!</definedName>
    <definedName name="Tot54a95" localSheetId="6">#REF!</definedName>
    <definedName name="Tot54a95" localSheetId="1">#REF!</definedName>
    <definedName name="Tot54a95" localSheetId="2">#REF!</definedName>
    <definedName name="Tot54a95">#REF!</definedName>
    <definedName name="Tot54a96" localSheetId="6">#REF!</definedName>
    <definedName name="Tot54a96" localSheetId="1">#REF!</definedName>
    <definedName name="Tot54a96" localSheetId="2">#REF!</definedName>
    <definedName name="Tot54a96">#REF!</definedName>
    <definedName name="Tot54a97" localSheetId="6">#REF!</definedName>
    <definedName name="Tot54a97" localSheetId="1">#REF!</definedName>
    <definedName name="Tot54a97" localSheetId="2">#REF!</definedName>
    <definedName name="Tot54a97">#REF!</definedName>
    <definedName name="Tot57a95" localSheetId="6">#REF!</definedName>
    <definedName name="Tot57a95" localSheetId="1">#REF!</definedName>
    <definedName name="Tot57a95" localSheetId="2">#REF!</definedName>
    <definedName name="Tot57a95">#REF!</definedName>
    <definedName name="Tot57a96" localSheetId="6">#REF!</definedName>
    <definedName name="Tot57a96" localSheetId="1">#REF!</definedName>
    <definedName name="Tot57a96" localSheetId="2">#REF!</definedName>
    <definedName name="Tot57a96">#REF!</definedName>
    <definedName name="Tot57a97" localSheetId="6">#REF!</definedName>
    <definedName name="Tot57a97" localSheetId="1">#REF!</definedName>
    <definedName name="Tot57a97" localSheetId="2">#REF!</definedName>
    <definedName name="Tot57a97">#REF!</definedName>
    <definedName name="Tot60a95" localSheetId="6">#REF!</definedName>
    <definedName name="Tot60a95" localSheetId="1">#REF!</definedName>
    <definedName name="Tot60a95" localSheetId="2">#REF!</definedName>
    <definedName name="Tot60a95">#REF!</definedName>
    <definedName name="Tot60a96" localSheetId="6">#REF!</definedName>
    <definedName name="Tot60a96" localSheetId="1">#REF!</definedName>
    <definedName name="Tot60a96" localSheetId="2">#REF!</definedName>
    <definedName name="Tot60a96">#REF!</definedName>
    <definedName name="Tot60a97" localSheetId="6">#REF!</definedName>
    <definedName name="Tot60a97" localSheetId="1">#REF!</definedName>
    <definedName name="Tot60a97" localSheetId="2">#REF!</definedName>
    <definedName name="Tot60a97">#REF!</definedName>
    <definedName name="Tot61a95" localSheetId="6">#REF!</definedName>
    <definedName name="Tot61a95" localSheetId="1">#REF!</definedName>
    <definedName name="Tot61a95" localSheetId="2">#REF!</definedName>
    <definedName name="Tot61a95">#REF!</definedName>
    <definedName name="Tot61a96" localSheetId="6">#REF!</definedName>
    <definedName name="Tot61a96" localSheetId="1">#REF!</definedName>
    <definedName name="Tot61a96" localSheetId="2">#REF!</definedName>
    <definedName name="Tot61a96">#REF!</definedName>
    <definedName name="Tot61a97" localSheetId="6">#REF!</definedName>
    <definedName name="Tot61a97" localSheetId="1">#REF!</definedName>
    <definedName name="Tot61a97" localSheetId="2">#REF!</definedName>
    <definedName name="Tot61a97">#REF!</definedName>
    <definedName name="Tot62a95" localSheetId="6">#REF!</definedName>
    <definedName name="Tot62a95" localSheetId="1">#REF!</definedName>
    <definedName name="Tot62a95" localSheetId="2">#REF!</definedName>
    <definedName name="Tot62a95">#REF!</definedName>
    <definedName name="Tot62a96" localSheetId="6">#REF!</definedName>
    <definedName name="Tot62a96" localSheetId="1">#REF!</definedName>
    <definedName name="Tot62a96" localSheetId="2">#REF!</definedName>
    <definedName name="Tot62a96">#REF!</definedName>
    <definedName name="Tot62a97" localSheetId="6">#REF!</definedName>
    <definedName name="Tot62a97" localSheetId="1">#REF!</definedName>
    <definedName name="Tot62a97" localSheetId="2">#REF!</definedName>
    <definedName name="Tot62a97">#REF!</definedName>
    <definedName name="Tot63a95" localSheetId="6">#REF!</definedName>
    <definedName name="Tot63a95" localSheetId="1">#REF!</definedName>
    <definedName name="Tot63a95" localSheetId="2">#REF!</definedName>
    <definedName name="Tot63a95">#REF!</definedName>
    <definedName name="Tot63a96" localSheetId="6">#REF!</definedName>
    <definedName name="Tot63a96" localSheetId="1">#REF!</definedName>
    <definedName name="Tot63a96" localSheetId="2">#REF!</definedName>
    <definedName name="Tot63a96">#REF!</definedName>
    <definedName name="Tot63a97" localSheetId="6">#REF!</definedName>
    <definedName name="Tot63a97" localSheetId="1">#REF!</definedName>
    <definedName name="Tot63a97" localSheetId="2">#REF!</definedName>
    <definedName name="Tot63a97">#REF!</definedName>
    <definedName name="Tot64a95" localSheetId="6">#REF!</definedName>
    <definedName name="Tot64a95" localSheetId="1">#REF!</definedName>
    <definedName name="Tot64a95" localSheetId="2">#REF!</definedName>
    <definedName name="Tot64a95">#REF!</definedName>
    <definedName name="Tot64a96" localSheetId="6">#REF!</definedName>
    <definedName name="Tot64a96" localSheetId="1">#REF!</definedName>
    <definedName name="Tot64a96" localSheetId="2">#REF!</definedName>
    <definedName name="Tot64a96">#REF!</definedName>
    <definedName name="Tot64a97" localSheetId="6">#REF!</definedName>
    <definedName name="Tot64a97" localSheetId="1">#REF!</definedName>
    <definedName name="Tot64a97" localSheetId="2">#REF!</definedName>
    <definedName name="Tot64a97">#REF!</definedName>
    <definedName name="Tot75a95" localSheetId="6">#REF!</definedName>
    <definedName name="Tot75a95" localSheetId="1">#REF!</definedName>
    <definedName name="Tot75a95" localSheetId="2">#REF!</definedName>
    <definedName name="Tot75a95">#REF!</definedName>
    <definedName name="Tot75a96" localSheetId="6">#REF!</definedName>
    <definedName name="Tot75a96" localSheetId="1">#REF!</definedName>
    <definedName name="Tot75a96" localSheetId="2">#REF!</definedName>
    <definedName name="Tot75a96">#REF!</definedName>
    <definedName name="Tot75a97" localSheetId="6">#REF!</definedName>
    <definedName name="Tot75a97" localSheetId="1">#REF!</definedName>
    <definedName name="Tot75a97" localSheetId="2">#REF!</definedName>
    <definedName name="Tot75a97">#REF!</definedName>
    <definedName name="Tot85a95" localSheetId="6">#REF!</definedName>
    <definedName name="Tot85a95" localSheetId="1">#REF!</definedName>
    <definedName name="Tot85a95" localSheetId="2">#REF!</definedName>
    <definedName name="Tot85a95">#REF!</definedName>
    <definedName name="Tot85a96" localSheetId="6">#REF!</definedName>
    <definedName name="Tot85a96" localSheetId="1">#REF!</definedName>
    <definedName name="Tot85a96" localSheetId="2">#REF!</definedName>
    <definedName name="Tot85a96">#REF!</definedName>
    <definedName name="Tot85a97" localSheetId="6">#REF!</definedName>
    <definedName name="Tot85a97" localSheetId="1">#REF!</definedName>
    <definedName name="Tot85a97" localSheetId="2">#REF!</definedName>
    <definedName name="Tot85a97">#REF!</definedName>
    <definedName name="Tot8a95" localSheetId="6">#REF!</definedName>
    <definedName name="Tot8a95" localSheetId="1">#REF!</definedName>
    <definedName name="Tot8a95" localSheetId="2">#REF!</definedName>
    <definedName name="Tot8a95">#REF!</definedName>
    <definedName name="Tot8a96" localSheetId="6">#REF!</definedName>
    <definedName name="Tot8a96" localSheetId="1">#REF!</definedName>
    <definedName name="Tot8a96" localSheetId="2">#REF!</definedName>
    <definedName name="Tot8a96">#REF!</definedName>
    <definedName name="Tot8a97" localSheetId="6">#REF!</definedName>
    <definedName name="Tot8a97" localSheetId="1">#REF!</definedName>
    <definedName name="Tot8a97" localSheetId="2">#REF!</definedName>
    <definedName name="Tot8a97">#REF!</definedName>
    <definedName name="Tot91a95" localSheetId="6">#REF!</definedName>
    <definedName name="Tot91a95" localSheetId="1">#REF!</definedName>
    <definedName name="Tot91a95" localSheetId="2">#REF!</definedName>
    <definedName name="Tot91a95">#REF!</definedName>
    <definedName name="Tot91a96" localSheetId="6">#REF!</definedName>
    <definedName name="Tot91a96" localSheetId="1">#REF!</definedName>
    <definedName name="Tot91a96" localSheetId="2">#REF!</definedName>
    <definedName name="Tot91a96">#REF!</definedName>
    <definedName name="Tot91a97" localSheetId="6">#REF!</definedName>
    <definedName name="Tot91a97" localSheetId="1">#REF!</definedName>
    <definedName name="Tot91a97" localSheetId="2">#REF!</definedName>
    <definedName name="Tot91a97">#REF!</definedName>
    <definedName name="Tot93a95" localSheetId="6">#REF!</definedName>
    <definedName name="Tot93a95" localSheetId="1">#REF!</definedName>
    <definedName name="Tot93a95" localSheetId="2">#REF!</definedName>
    <definedName name="Tot93a95">#REF!</definedName>
    <definedName name="Tot93a96" localSheetId="6">#REF!</definedName>
    <definedName name="Tot93a96" localSheetId="1">#REF!</definedName>
    <definedName name="Tot93a96" localSheetId="2">#REF!</definedName>
    <definedName name="Tot93a96">#REF!</definedName>
    <definedName name="Tot93a97" localSheetId="6">#REF!</definedName>
    <definedName name="Tot93a97" localSheetId="1">#REF!</definedName>
    <definedName name="Tot93a97" localSheetId="2">#REF!</definedName>
    <definedName name="Tot93a97">#REF!</definedName>
    <definedName name="Tot98a95" localSheetId="6">#REF!</definedName>
    <definedName name="Tot98a95" localSheetId="1">#REF!</definedName>
    <definedName name="Tot98a95" localSheetId="2">#REF!</definedName>
    <definedName name="Tot98a95">#REF!</definedName>
    <definedName name="Tot98a96" localSheetId="6">#REF!</definedName>
    <definedName name="Tot98a96" localSheetId="1">#REF!</definedName>
    <definedName name="Tot98a96" localSheetId="2">#REF!</definedName>
    <definedName name="Tot98a96">#REF!</definedName>
    <definedName name="Tot98a97" localSheetId="6">#REF!</definedName>
    <definedName name="Tot98a97" localSheetId="1">#REF!</definedName>
    <definedName name="Tot98a97" localSheetId="2">#REF!</definedName>
    <definedName name="Tot98a97">#REF!</definedName>
    <definedName name="totale" localSheetId="1">[45]Delibere1!$E$132</definedName>
    <definedName name="totale" localSheetId="2">[46]Delibere1!$E$132</definedName>
    <definedName name="totale">[47]Delibere1!$E$132</definedName>
    <definedName name="TotaleImporti" localSheetId="6">#REF!</definedName>
    <definedName name="TotaleImporti" localSheetId="1">#REF!</definedName>
    <definedName name="TotaleImporti" localSheetId="2">#REF!</definedName>
    <definedName name="TotaleImporti">#REF!</definedName>
    <definedName name="TotalePagamenti" localSheetId="6">#REF!</definedName>
    <definedName name="TotalePagamenti" localSheetId="1">#REF!</definedName>
    <definedName name="TotalePagamenti" localSheetId="2">#REF!</definedName>
    <definedName name="TotalePagamenti">#REF!</definedName>
    <definedName name="Totali_2000_per_UO_e_CE" localSheetId="6">#REF!</definedName>
    <definedName name="Totali_2000_per_UO_e_CE" localSheetId="1">#REF!</definedName>
    <definedName name="Totali_2000_per_UO_e_CE" localSheetId="2">#REF!</definedName>
    <definedName name="Totali_2000_per_UO_e_CE">#REF!</definedName>
    <definedName name="TRADIP" localSheetId="6">#REF!</definedName>
    <definedName name="TRADIP" localSheetId="1">#REF!</definedName>
    <definedName name="TRADIP" localSheetId="2">#REF!</definedName>
    <definedName name="TRADIP">#REF!</definedName>
    <definedName name="tre" localSheetId="4" hidden="1">{#N/A,#N/A,FALSE,"Indice"}</definedName>
    <definedName name="tre" localSheetId="6" hidden="1">{#N/A,#N/A,FALSE,"Indice"}</definedName>
    <definedName name="tre" localSheetId="7" hidden="1">{#N/A,#N/A,FALSE,"Indice"}</definedName>
    <definedName name="tre" localSheetId="1" hidden="1">{#N/A,#N/A,FALSE,"Indice"}</definedName>
    <definedName name="tre" localSheetId="2" hidden="1">{#N/A,#N/A,FALSE,"Indice"}</definedName>
    <definedName name="tre" localSheetId="3" hidden="1">{#N/A,#N/A,FALSE,"Indice"}</definedName>
    <definedName name="tre" localSheetId="8" hidden="1">{#N/A,#N/A,FALSE,"Indice"}</definedName>
    <definedName name="tre" hidden="1">{#N/A,#N/A,FALSE,"Indice"}</definedName>
    <definedName name="tre_1" localSheetId="6" hidden="1">{#N/A,#N/A,FALSE,"Indice"}</definedName>
    <definedName name="tre_1" localSheetId="7" hidden="1">{#N/A,#N/A,FALSE,"Indice"}</definedName>
    <definedName name="tre_1" localSheetId="1" hidden="1">{#N/A,#N/A,FALSE,"Indice"}</definedName>
    <definedName name="tre_1" localSheetId="2" hidden="1">{#N/A,#N/A,FALSE,"Indice"}</definedName>
    <definedName name="tre_1" localSheetId="8" hidden="1">{#N/A,#N/A,FALSE,"Indice"}</definedName>
    <definedName name="tre_1" hidden="1">{#N/A,#N/A,FALSE,"Indice"}</definedName>
    <definedName name="tre_2" localSheetId="6" hidden="1">{#N/A,#N/A,FALSE,"Indice"}</definedName>
    <definedName name="tre_2" localSheetId="7" hidden="1">{#N/A,#N/A,FALSE,"Indice"}</definedName>
    <definedName name="tre_2" localSheetId="1" hidden="1">{#N/A,#N/A,FALSE,"Indice"}</definedName>
    <definedName name="tre_2" localSheetId="2" hidden="1">{#N/A,#N/A,FALSE,"Indice"}</definedName>
    <definedName name="tre_2" localSheetId="8" hidden="1">{#N/A,#N/A,FALSE,"Indice"}</definedName>
    <definedName name="tre_2" hidden="1">{#N/A,#N/A,FALSE,"Indice"}</definedName>
    <definedName name="tre_3" localSheetId="6" hidden="1">{#N/A,#N/A,FALSE,"Indice"}</definedName>
    <definedName name="tre_3" localSheetId="7" hidden="1">{#N/A,#N/A,FALSE,"Indice"}</definedName>
    <definedName name="tre_3" localSheetId="1" hidden="1">{#N/A,#N/A,FALSE,"Indice"}</definedName>
    <definedName name="tre_3" localSheetId="2" hidden="1">{#N/A,#N/A,FALSE,"Indice"}</definedName>
    <definedName name="tre_3" localSheetId="8" hidden="1">{#N/A,#N/A,FALSE,"Indice"}</definedName>
    <definedName name="tre_3" hidden="1">{#N/A,#N/A,FALSE,"Indice"}</definedName>
    <definedName name="tre_4" localSheetId="6" hidden="1">{#N/A,#N/A,FALSE,"Indice"}</definedName>
    <definedName name="tre_4" localSheetId="7" hidden="1">{#N/A,#N/A,FALSE,"Indice"}</definedName>
    <definedName name="tre_4" localSheetId="1" hidden="1">{#N/A,#N/A,FALSE,"Indice"}</definedName>
    <definedName name="tre_4" localSheetId="2" hidden="1">{#N/A,#N/A,FALSE,"Indice"}</definedName>
    <definedName name="tre_4" localSheetId="8" hidden="1">{#N/A,#N/A,FALSE,"Indice"}</definedName>
    <definedName name="tre_4" hidden="1">{#N/A,#N/A,FALSE,"Indice"}</definedName>
    <definedName name="tre_5" localSheetId="6" hidden="1">{#N/A,#N/A,FALSE,"Indice"}</definedName>
    <definedName name="tre_5" localSheetId="7" hidden="1">{#N/A,#N/A,FALSE,"Indice"}</definedName>
    <definedName name="tre_5" localSheetId="1" hidden="1">{#N/A,#N/A,FALSE,"Indice"}</definedName>
    <definedName name="tre_5" localSheetId="2" hidden="1">{#N/A,#N/A,FALSE,"Indice"}</definedName>
    <definedName name="tre_5" localSheetId="8" hidden="1">{#N/A,#N/A,FALSE,"Indice"}</definedName>
    <definedName name="tre_5" hidden="1">{#N/A,#N/A,FALSE,"Indice"}</definedName>
    <definedName name="TTT" localSheetId="6" hidden="1">{#N/A,#N/A,FALSE,"B1";#N/A,#N/A,FALSE,"B2";#N/A,#N/A,FALSE,"B3";#N/A,#N/A,FALSE,"A4";#N/A,#N/A,FALSE,"A3";#N/A,#N/A,FALSE,"A2";#N/A,#N/A,FALSE,"A1";#N/A,#N/A,FALSE,"Indice"}</definedName>
    <definedName name="TTT" localSheetId="7" hidden="1">{#N/A,#N/A,FALSE,"B1";#N/A,#N/A,FALSE,"B2";#N/A,#N/A,FALSE,"B3";#N/A,#N/A,FALSE,"A4";#N/A,#N/A,FALSE,"A3";#N/A,#N/A,FALSE,"A2";#N/A,#N/A,FALSE,"A1";#N/A,#N/A,FALSE,"Indice"}</definedName>
    <definedName name="TTT" localSheetId="8" hidden="1">{#N/A,#N/A,FALSE,"B1";#N/A,#N/A,FALSE,"B2";#N/A,#N/A,FALSE,"B3";#N/A,#N/A,FALSE,"A4";#N/A,#N/A,FALSE,"A3";#N/A,#N/A,FALSE,"A2";#N/A,#N/A,FALSE,"A1";#N/A,#N/A,FALSE,"Indice"}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 localSheetId="1">'[43]Quadro programmatico 19-9-2005'!$D$13</definedName>
    <definedName name="tvarPIL00">'[44]Quadro programmatico 19-9-2005'!$D$13</definedName>
    <definedName name="tvarPIL01" localSheetId="1">'[43]Quadro programmatico 19-9-2005'!$E$13</definedName>
    <definedName name="tvarPIL01">'[44]Quadro programmatico 19-9-2005'!$E$13</definedName>
    <definedName name="tvarPIL02" localSheetId="1">'[43]Quadro programmatico 19-9-2005'!$F$13</definedName>
    <definedName name="tvarPIL02">'[44]Quadro programmatico 19-9-2005'!$F$13</definedName>
    <definedName name="tvarPIL03" localSheetId="1">'[43]Quadro programmatico 19-9-2005'!$G$13</definedName>
    <definedName name="tvarPIL03">'[44]Quadro programmatico 19-9-2005'!$G$13</definedName>
    <definedName name="tvarPIL04" localSheetId="1">'[43]Quadro programmatico 19-9-2005'!$H$13</definedName>
    <definedName name="tvarPIL04">'[44]Quadro programmatico 19-9-2005'!$H$13</definedName>
    <definedName name="tvarPIL05" localSheetId="1">'[48]Quadro Programmatico 27-7'!$I$16</definedName>
    <definedName name="tvarPIL05">'[49]Quadro Programmatico 27-7'!$I$16</definedName>
    <definedName name="tvarPIL06" localSheetId="1">'[43]Quadro programmatico 19-9-2005'!$J$13</definedName>
    <definedName name="tvarPIL06">'[44]Quadro programmatico 19-9-2005'!$J$13</definedName>
    <definedName name="tvarPIL07" localSheetId="1">'[43]Quadro programmatico 19-9-2005'!$K$13</definedName>
    <definedName name="tvarPIL07">'[44]Quadro programmatico 19-9-2005'!$K$13</definedName>
    <definedName name="tvarPIL08" localSheetId="1">'[43]Quadro programmatico 19-9-2005'!$L$13</definedName>
    <definedName name="tvarPIL08">'[44]Quadro programmatico 19-9-2005'!$L$13</definedName>
    <definedName name="tvarPILrgs04" localSheetId="1">'[7]Quadro tendenziale 28-6-2005'!#REF!</definedName>
    <definedName name="tvarPILrgs04">'[8]Quadro tendenziale 28-6-2005'!#REF!</definedName>
    <definedName name="tvarPILrgs05" localSheetId="1">'[7]Quadro tendenziale 28-6-2005'!#REF!</definedName>
    <definedName name="tvarPILrgs05">'[8]Quadro tendenziale 28-6-2005'!#REF!</definedName>
    <definedName name="tvarPILrgs06" localSheetId="1">'[7]Quadro tendenziale 28-6-2005'!#REF!</definedName>
    <definedName name="tvarPILrgs06">'[8]Quadro tendenziale 28-6-2005'!#REF!</definedName>
    <definedName name="tvarPILrgs07" localSheetId="1">'[7]Quadro tendenziale 28-6-2005'!#REF!</definedName>
    <definedName name="tvarPILrgs07">'[8]Quadro tendenziale 28-6-2005'!#REF!</definedName>
    <definedName name="tvarPILrgs08" localSheetId="1">'[7]Quadro tendenziale 28-6-2005'!#REF!</definedName>
    <definedName name="tvarPILrgs08">'[8]Quadro tendenziale 28-6-2005'!#REF!</definedName>
    <definedName name="UNITA_MEDIE_04" localSheetId="6">#REF!</definedName>
    <definedName name="UNITA_MEDIE_04" localSheetId="1">#REF!</definedName>
    <definedName name="UNITA_MEDIE_04" localSheetId="2">#REF!</definedName>
    <definedName name="UNITA_MEDIE_04">#REF!</definedName>
    <definedName name="va" localSheetId="6" hidden="1">{#N/A,#N/A,FALSE,"Indice"}</definedName>
    <definedName name="va" localSheetId="7" hidden="1">{#N/A,#N/A,FALSE,"Indice"}</definedName>
    <definedName name="va" localSheetId="1" hidden="1">{#N/A,#N/A,FALSE,"Indice"}</definedName>
    <definedName name="va" localSheetId="2" hidden="1">{#N/A,#N/A,FALSE,"Indice"}</definedName>
    <definedName name="va" localSheetId="8" hidden="1">{#N/A,#N/A,FALSE,"Indice"}</definedName>
    <definedName name="va" hidden="1">{#N/A,#N/A,FALSE,"Indice"}</definedName>
    <definedName name="ver" localSheetId="6" hidden="1">{#N/A,#N/A,FALSE,"B3";#N/A,#N/A,FALSE,"B2";#N/A,#N/A,FALSE,"B1"}</definedName>
    <definedName name="ver" localSheetId="7" hidden="1">{#N/A,#N/A,FALSE,"B3";#N/A,#N/A,FALSE,"B2";#N/A,#N/A,FALSE,"B1"}</definedName>
    <definedName name="ver" localSheetId="1" hidden="1">{#N/A,#N/A,FALSE,"B3";#N/A,#N/A,FALSE,"B2";#N/A,#N/A,FALSE,"B1"}</definedName>
    <definedName name="ver" localSheetId="2" hidden="1">{#N/A,#N/A,FALSE,"B3";#N/A,#N/A,FALSE,"B2";#N/A,#N/A,FALSE,"B1"}</definedName>
    <definedName name="ver" localSheetId="8" hidden="1">{#N/A,#N/A,FALSE,"B3";#N/A,#N/A,FALSE,"B2";#N/A,#N/A,FALSE,"B1"}</definedName>
    <definedName name="ver" hidden="1">{#N/A,#N/A,FALSE,"B3";#N/A,#N/A,FALSE,"B2";#N/A,#N/A,FALSE,"B1"}</definedName>
    <definedName name="ver_1" localSheetId="6" hidden="1">{#N/A,#N/A,FALSE,"B3";#N/A,#N/A,FALSE,"B2";#N/A,#N/A,FALSE,"B1"}</definedName>
    <definedName name="ver_1" localSheetId="7" hidden="1">{#N/A,#N/A,FALSE,"B3";#N/A,#N/A,FALSE,"B2";#N/A,#N/A,FALSE,"B1"}</definedName>
    <definedName name="ver_1" localSheetId="1" hidden="1">{#N/A,#N/A,FALSE,"B3";#N/A,#N/A,FALSE,"B2";#N/A,#N/A,FALSE,"B1"}</definedName>
    <definedName name="ver_1" localSheetId="2" hidden="1">{#N/A,#N/A,FALSE,"B3";#N/A,#N/A,FALSE,"B2";#N/A,#N/A,FALSE,"B1"}</definedName>
    <definedName name="ver_1" localSheetId="8" hidden="1">{#N/A,#N/A,FALSE,"B3";#N/A,#N/A,FALSE,"B2";#N/A,#N/A,FALSE,"B1"}</definedName>
    <definedName name="ver_1" hidden="1">{#N/A,#N/A,FALSE,"B3";#N/A,#N/A,FALSE,"B2";#N/A,#N/A,FALSE,"B1"}</definedName>
    <definedName name="ver_2" localSheetId="6" hidden="1">{#N/A,#N/A,FALSE,"B3";#N/A,#N/A,FALSE,"B2";#N/A,#N/A,FALSE,"B1"}</definedName>
    <definedName name="ver_2" localSheetId="7" hidden="1">{#N/A,#N/A,FALSE,"B3";#N/A,#N/A,FALSE,"B2";#N/A,#N/A,FALSE,"B1"}</definedName>
    <definedName name="ver_2" localSheetId="1" hidden="1">{#N/A,#N/A,FALSE,"B3";#N/A,#N/A,FALSE,"B2";#N/A,#N/A,FALSE,"B1"}</definedName>
    <definedName name="ver_2" localSheetId="2" hidden="1">{#N/A,#N/A,FALSE,"B3";#N/A,#N/A,FALSE,"B2";#N/A,#N/A,FALSE,"B1"}</definedName>
    <definedName name="ver_2" localSheetId="8" hidden="1">{#N/A,#N/A,FALSE,"B3";#N/A,#N/A,FALSE,"B2";#N/A,#N/A,FALSE,"B1"}</definedName>
    <definedName name="ver_2" hidden="1">{#N/A,#N/A,FALSE,"B3";#N/A,#N/A,FALSE,"B2";#N/A,#N/A,FALSE,"B1"}</definedName>
    <definedName name="ver_3" localSheetId="6" hidden="1">{#N/A,#N/A,FALSE,"B3";#N/A,#N/A,FALSE,"B2";#N/A,#N/A,FALSE,"B1"}</definedName>
    <definedName name="ver_3" localSheetId="7" hidden="1">{#N/A,#N/A,FALSE,"B3";#N/A,#N/A,FALSE,"B2";#N/A,#N/A,FALSE,"B1"}</definedName>
    <definedName name="ver_3" localSheetId="1" hidden="1">{#N/A,#N/A,FALSE,"B3";#N/A,#N/A,FALSE,"B2";#N/A,#N/A,FALSE,"B1"}</definedName>
    <definedName name="ver_3" localSheetId="2" hidden="1">{#N/A,#N/A,FALSE,"B3";#N/A,#N/A,FALSE,"B2";#N/A,#N/A,FALSE,"B1"}</definedName>
    <definedName name="ver_3" localSheetId="8" hidden="1">{#N/A,#N/A,FALSE,"B3";#N/A,#N/A,FALSE,"B2";#N/A,#N/A,FALSE,"B1"}</definedName>
    <definedName name="ver_3" hidden="1">{#N/A,#N/A,FALSE,"B3";#N/A,#N/A,FALSE,"B2";#N/A,#N/A,FALSE,"B1"}</definedName>
    <definedName name="ver_4" localSheetId="6" hidden="1">{#N/A,#N/A,FALSE,"B3";#N/A,#N/A,FALSE,"B2";#N/A,#N/A,FALSE,"B1"}</definedName>
    <definedName name="ver_4" localSheetId="7" hidden="1">{#N/A,#N/A,FALSE,"B3";#N/A,#N/A,FALSE,"B2";#N/A,#N/A,FALSE,"B1"}</definedName>
    <definedName name="ver_4" localSheetId="1" hidden="1">{#N/A,#N/A,FALSE,"B3";#N/A,#N/A,FALSE,"B2";#N/A,#N/A,FALSE,"B1"}</definedName>
    <definedName name="ver_4" localSheetId="2" hidden="1">{#N/A,#N/A,FALSE,"B3";#N/A,#N/A,FALSE,"B2";#N/A,#N/A,FALSE,"B1"}</definedName>
    <definedName name="ver_4" localSheetId="8" hidden="1">{#N/A,#N/A,FALSE,"B3";#N/A,#N/A,FALSE,"B2";#N/A,#N/A,FALSE,"B1"}</definedName>
    <definedName name="ver_4" hidden="1">{#N/A,#N/A,FALSE,"B3";#N/A,#N/A,FALSE,"B2";#N/A,#N/A,FALSE,"B1"}</definedName>
    <definedName name="ver_5" localSheetId="6" hidden="1">{#N/A,#N/A,FALSE,"B3";#N/A,#N/A,FALSE,"B2";#N/A,#N/A,FALSE,"B1"}</definedName>
    <definedName name="ver_5" localSheetId="7" hidden="1">{#N/A,#N/A,FALSE,"B3";#N/A,#N/A,FALSE,"B2";#N/A,#N/A,FALSE,"B1"}</definedName>
    <definedName name="ver_5" localSheetId="1" hidden="1">{#N/A,#N/A,FALSE,"B3";#N/A,#N/A,FALSE,"B2";#N/A,#N/A,FALSE,"B1"}</definedName>
    <definedName name="ver_5" localSheetId="2" hidden="1">{#N/A,#N/A,FALSE,"B3";#N/A,#N/A,FALSE,"B2";#N/A,#N/A,FALSE,"B1"}</definedName>
    <definedName name="ver_5" localSheetId="8" hidden="1">{#N/A,#N/A,FALSE,"B3";#N/A,#N/A,FALSE,"B2";#N/A,#N/A,FALSE,"B1"}</definedName>
    <definedName name="ver_5" hidden="1">{#N/A,#N/A,FALSE,"B3";#N/A,#N/A,FALSE,"B2";#N/A,#N/A,FALSE,"B1"}</definedName>
    <definedName name="verd" localSheetId="4" hidden="1">{#N/A,#N/A,FALSE,"B1";#N/A,#N/A,FALSE,"B2";#N/A,#N/A,FALSE,"B3";#N/A,#N/A,FALSE,"A4";#N/A,#N/A,FALSE,"A3";#N/A,#N/A,FALSE,"A2";#N/A,#N/A,FALSE,"A1";#N/A,#N/A,FALSE,"Indice"}</definedName>
    <definedName name="verd" localSheetId="6" hidden="1">{#N/A,#N/A,FALSE,"B1";#N/A,#N/A,FALSE,"B2";#N/A,#N/A,FALSE,"B3";#N/A,#N/A,FALSE,"A4";#N/A,#N/A,FALSE,"A3";#N/A,#N/A,FALSE,"A2";#N/A,#N/A,FALSE,"A1";#N/A,#N/A,FALSE,"Indice"}</definedName>
    <definedName name="verd" localSheetId="7" hidden="1">{#N/A,#N/A,FALSE,"B1";#N/A,#N/A,FALSE,"B2";#N/A,#N/A,FALSE,"B3";#N/A,#N/A,FALSE,"A4";#N/A,#N/A,FALSE,"A3";#N/A,#N/A,FALSE,"A2";#N/A,#N/A,FALSE,"A1";#N/A,#N/A,FALSE,"Indice"}</definedName>
    <definedName name="verd" localSheetId="1" hidden="1">{#N/A,#N/A,FALSE,"B1";#N/A,#N/A,FALSE,"B2";#N/A,#N/A,FALSE,"B3";#N/A,#N/A,FALSE,"A4";#N/A,#N/A,FALSE,"A3";#N/A,#N/A,FALSE,"A2";#N/A,#N/A,FALSE,"A1";#N/A,#N/A,FALSE,"Indice"}</definedName>
    <definedName name="verd" localSheetId="2" hidden="1">{#N/A,#N/A,FALSE,"B1";#N/A,#N/A,FALSE,"B2";#N/A,#N/A,FALSE,"B3";#N/A,#N/A,FALSE,"A4";#N/A,#N/A,FALSE,"A3";#N/A,#N/A,FALSE,"A2";#N/A,#N/A,FALSE,"A1";#N/A,#N/A,FALSE,"Indice"}</definedName>
    <definedName name="verd" localSheetId="3" hidden="1">{#N/A,#N/A,FALSE,"B1";#N/A,#N/A,FALSE,"B2";#N/A,#N/A,FALSE,"B3";#N/A,#N/A,FALSE,"A4";#N/A,#N/A,FALSE,"A3";#N/A,#N/A,FALSE,"A2";#N/A,#N/A,FALSE,"A1";#N/A,#N/A,FALSE,"Indice"}</definedName>
    <definedName name="verd" localSheetId="8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6" hidden="1">{#N/A,#N/A,FALSE,"B1";#N/A,#N/A,FALSE,"B2";#N/A,#N/A,FALSE,"B3";#N/A,#N/A,FALSE,"A4";#N/A,#N/A,FALSE,"A3";#N/A,#N/A,FALSE,"A2";#N/A,#N/A,FALSE,"A1";#N/A,#N/A,FALSE,"Indice"}</definedName>
    <definedName name="verd_1" localSheetId="7" hidden="1">{#N/A,#N/A,FALSE,"B1";#N/A,#N/A,FALSE,"B2";#N/A,#N/A,FALSE,"B3";#N/A,#N/A,FALSE,"A4";#N/A,#N/A,FALSE,"A3";#N/A,#N/A,FALSE,"A2";#N/A,#N/A,FALSE,"A1";#N/A,#N/A,FALSE,"Indice"}</definedName>
    <definedName name="verd_1" localSheetId="1" hidden="1">{#N/A,#N/A,FALSE,"B1";#N/A,#N/A,FALSE,"B2";#N/A,#N/A,FALSE,"B3";#N/A,#N/A,FALSE,"A4";#N/A,#N/A,FALSE,"A3";#N/A,#N/A,FALSE,"A2";#N/A,#N/A,FALSE,"A1";#N/A,#N/A,FALSE,"Indice"}</definedName>
    <definedName name="verd_1" localSheetId="2" hidden="1">{#N/A,#N/A,FALSE,"B1";#N/A,#N/A,FALSE,"B2";#N/A,#N/A,FALSE,"B3";#N/A,#N/A,FALSE,"A4";#N/A,#N/A,FALSE,"A3";#N/A,#N/A,FALSE,"A2";#N/A,#N/A,FALSE,"A1";#N/A,#N/A,FALSE,"Indice"}</definedName>
    <definedName name="verd_1" localSheetId="8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6" hidden="1">{#N/A,#N/A,FALSE,"B1";#N/A,#N/A,FALSE,"B2";#N/A,#N/A,FALSE,"B3";#N/A,#N/A,FALSE,"A4";#N/A,#N/A,FALSE,"A3";#N/A,#N/A,FALSE,"A2";#N/A,#N/A,FALSE,"A1";#N/A,#N/A,FALSE,"Indice"}</definedName>
    <definedName name="verd_2" localSheetId="7" hidden="1">{#N/A,#N/A,FALSE,"B1";#N/A,#N/A,FALSE,"B2";#N/A,#N/A,FALSE,"B3";#N/A,#N/A,FALSE,"A4";#N/A,#N/A,FALSE,"A3";#N/A,#N/A,FALSE,"A2";#N/A,#N/A,FALSE,"A1";#N/A,#N/A,FALSE,"Indice"}</definedName>
    <definedName name="verd_2" localSheetId="1" hidden="1">{#N/A,#N/A,FALSE,"B1";#N/A,#N/A,FALSE,"B2";#N/A,#N/A,FALSE,"B3";#N/A,#N/A,FALSE,"A4";#N/A,#N/A,FALSE,"A3";#N/A,#N/A,FALSE,"A2";#N/A,#N/A,FALSE,"A1";#N/A,#N/A,FALSE,"Indice"}</definedName>
    <definedName name="verd_2" localSheetId="2" hidden="1">{#N/A,#N/A,FALSE,"B1";#N/A,#N/A,FALSE,"B2";#N/A,#N/A,FALSE,"B3";#N/A,#N/A,FALSE,"A4";#N/A,#N/A,FALSE,"A3";#N/A,#N/A,FALSE,"A2";#N/A,#N/A,FALSE,"A1";#N/A,#N/A,FALSE,"Indice"}</definedName>
    <definedName name="verd_2" localSheetId="8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6" hidden="1">{#N/A,#N/A,FALSE,"B1";#N/A,#N/A,FALSE,"B2";#N/A,#N/A,FALSE,"B3";#N/A,#N/A,FALSE,"A4";#N/A,#N/A,FALSE,"A3";#N/A,#N/A,FALSE,"A2";#N/A,#N/A,FALSE,"A1";#N/A,#N/A,FALSE,"Indice"}</definedName>
    <definedName name="verd_3" localSheetId="7" hidden="1">{#N/A,#N/A,FALSE,"B1";#N/A,#N/A,FALSE,"B2";#N/A,#N/A,FALSE,"B3";#N/A,#N/A,FALSE,"A4";#N/A,#N/A,FALSE,"A3";#N/A,#N/A,FALSE,"A2";#N/A,#N/A,FALSE,"A1";#N/A,#N/A,FALSE,"Indice"}</definedName>
    <definedName name="verd_3" localSheetId="1" hidden="1">{#N/A,#N/A,FALSE,"B1";#N/A,#N/A,FALSE,"B2";#N/A,#N/A,FALSE,"B3";#N/A,#N/A,FALSE,"A4";#N/A,#N/A,FALSE,"A3";#N/A,#N/A,FALSE,"A2";#N/A,#N/A,FALSE,"A1";#N/A,#N/A,FALSE,"Indice"}</definedName>
    <definedName name="verd_3" localSheetId="2" hidden="1">{#N/A,#N/A,FALSE,"B1";#N/A,#N/A,FALSE,"B2";#N/A,#N/A,FALSE,"B3";#N/A,#N/A,FALSE,"A4";#N/A,#N/A,FALSE,"A3";#N/A,#N/A,FALSE,"A2";#N/A,#N/A,FALSE,"A1";#N/A,#N/A,FALSE,"Indice"}</definedName>
    <definedName name="verd_3" localSheetId="8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6" hidden="1">{#N/A,#N/A,FALSE,"B1";#N/A,#N/A,FALSE,"B2";#N/A,#N/A,FALSE,"B3";#N/A,#N/A,FALSE,"A4";#N/A,#N/A,FALSE,"A3";#N/A,#N/A,FALSE,"A2";#N/A,#N/A,FALSE,"A1";#N/A,#N/A,FALSE,"Indice"}</definedName>
    <definedName name="verd_4" localSheetId="7" hidden="1">{#N/A,#N/A,FALSE,"B1";#N/A,#N/A,FALSE,"B2";#N/A,#N/A,FALSE,"B3";#N/A,#N/A,FALSE,"A4";#N/A,#N/A,FALSE,"A3";#N/A,#N/A,FALSE,"A2";#N/A,#N/A,FALSE,"A1";#N/A,#N/A,FALSE,"Indice"}</definedName>
    <definedName name="verd_4" localSheetId="1" hidden="1">{#N/A,#N/A,FALSE,"B1";#N/A,#N/A,FALSE,"B2";#N/A,#N/A,FALSE,"B3";#N/A,#N/A,FALSE,"A4";#N/A,#N/A,FALSE,"A3";#N/A,#N/A,FALSE,"A2";#N/A,#N/A,FALSE,"A1";#N/A,#N/A,FALSE,"Indice"}</definedName>
    <definedName name="verd_4" localSheetId="2" hidden="1">{#N/A,#N/A,FALSE,"B1";#N/A,#N/A,FALSE,"B2";#N/A,#N/A,FALSE,"B3";#N/A,#N/A,FALSE,"A4";#N/A,#N/A,FALSE,"A3";#N/A,#N/A,FALSE,"A2";#N/A,#N/A,FALSE,"A1";#N/A,#N/A,FALSE,"Indice"}</definedName>
    <definedName name="verd_4" localSheetId="8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6" hidden="1">{#N/A,#N/A,FALSE,"B1";#N/A,#N/A,FALSE,"B2";#N/A,#N/A,FALSE,"B3";#N/A,#N/A,FALSE,"A4";#N/A,#N/A,FALSE,"A3";#N/A,#N/A,FALSE,"A2";#N/A,#N/A,FALSE,"A1";#N/A,#N/A,FALSE,"Indice"}</definedName>
    <definedName name="verd_5" localSheetId="7" hidden="1">{#N/A,#N/A,FALSE,"B1";#N/A,#N/A,FALSE,"B2";#N/A,#N/A,FALSE,"B3";#N/A,#N/A,FALSE,"A4";#N/A,#N/A,FALSE,"A3";#N/A,#N/A,FALSE,"A2";#N/A,#N/A,FALSE,"A1";#N/A,#N/A,FALSE,"Indice"}</definedName>
    <definedName name="verd_5" localSheetId="1" hidden="1">{#N/A,#N/A,FALSE,"B1";#N/A,#N/A,FALSE,"B2";#N/A,#N/A,FALSE,"B3";#N/A,#N/A,FALSE,"A4";#N/A,#N/A,FALSE,"A3";#N/A,#N/A,FALSE,"A2";#N/A,#N/A,FALSE,"A1";#N/A,#N/A,FALSE,"Indice"}</definedName>
    <definedName name="verd_5" localSheetId="2" hidden="1">{#N/A,#N/A,FALSE,"B1";#N/A,#N/A,FALSE,"B2";#N/A,#N/A,FALSE,"B3";#N/A,#N/A,FALSE,"A4";#N/A,#N/A,FALSE,"A3";#N/A,#N/A,FALSE,"A2";#N/A,#N/A,FALSE,"A1";#N/A,#N/A,FALSE,"Indice"}</definedName>
    <definedName name="verd_5" localSheetId="8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4" hidden="1">{#N/A,#N/A,FALSE,"A4";#N/A,#N/A,FALSE,"A3";#N/A,#N/A,FALSE,"A2";#N/A,#N/A,FALSE,"A1"}</definedName>
    <definedName name="verfi" localSheetId="6" hidden="1">{#N/A,#N/A,FALSE,"A4";#N/A,#N/A,FALSE,"A3";#N/A,#N/A,FALSE,"A2";#N/A,#N/A,FALSE,"A1"}</definedName>
    <definedName name="verfi" localSheetId="7" hidden="1">{#N/A,#N/A,FALSE,"A4";#N/A,#N/A,FALSE,"A3";#N/A,#N/A,FALSE,"A2";#N/A,#N/A,FALSE,"A1"}</definedName>
    <definedName name="verfi" localSheetId="1" hidden="1">{#N/A,#N/A,FALSE,"A4";#N/A,#N/A,FALSE,"A3";#N/A,#N/A,FALSE,"A2";#N/A,#N/A,FALSE,"A1"}</definedName>
    <definedName name="verfi" localSheetId="2" hidden="1">{#N/A,#N/A,FALSE,"A4";#N/A,#N/A,FALSE,"A3";#N/A,#N/A,FALSE,"A2";#N/A,#N/A,FALSE,"A1"}</definedName>
    <definedName name="verfi" localSheetId="3" hidden="1">{#N/A,#N/A,FALSE,"A4";#N/A,#N/A,FALSE,"A3";#N/A,#N/A,FALSE,"A2";#N/A,#N/A,FALSE,"A1"}</definedName>
    <definedName name="verfi" localSheetId="8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6" hidden="1">{#N/A,#N/A,FALSE,"A4";#N/A,#N/A,FALSE,"A3";#N/A,#N/A,FALSE,"A2";#N/A,#N/A,FALSE,"A1"}</definedName>
    <definedName name="verfi_1" localSheetId="7" hidden="1">{#N/A,#N/A,FALSE,"A4";#N/A,#N/A,FALSE,"A3";#N/A,#N/A,FALSE,"A2";#N/A,#N/A,FALSE,"A1"}</definedName>
    <definedName name="verfi_1" localSheetId="1" hidden="1">{#N/A,#N/A,FALSE,"A4";#N/A,#N/A,FALSE,"A3";#N/A,#N/A,FALSE,"A2";#N/A,#N/A,FALSE,"A1"}</definedName>
    <definedName name="verfi_1" localSheetId="2" hidden="1">{#N/A,#N/A,FALSE,"A4";#N/A,#N/A,FALSE,"A3";#N/A,#N/A,FALSE,"A2";#N/A,#N/A,FALSE,"A1"}</definedName>
    <definedName name="verfi_1" localSheetId="8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6" hidden="1">{#N/A,#N/A,FALSE,"A4";#N/A,#N/A,FALSE,"A3";#N/A,#N/A,FALSE,"A2";#N/A,#N/A,FALSE,"A1"}</definedName>
    <definedName name="verfi_2" localSheetId="7" hidden="1">{#N/A,#N/A,FALSE,"A4";#N/A,#N/A,FALSE,"A3";#N/A,#N/A,FALSE,"A2";#N/A,#N/A,FALSE,"A1"}</definedName>
    <definedName name="verfi_2" localSheetId="1" hidden="1">{#N/A,#N/A,FALSE,"A4";#N/A,#N/A,FALSE,"A3";#N/A,#N/A,FALSE,"A2";#N/A,#N/A,FALSE,"A1"}</definedName>
    <definedName name="verfi_2" localSheetId="2" hidden="1">{#N/A,#N/A,FALSE,"A4";#N/A,#N/A,FALSE,"A3";#N/A,#N/A,FALSE,"A2";#N/A,#N/A,FALSE,"A1"}</definedName>
    <definedName name="verfi_2" localSheetId="8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6" hidden="1">{#N/A,#N/A,FALSE,"A4";#N/A,#N/A,FALSE,"A3";#N/A,#N/A,FALSE,"A2";#N/A,#N/A,FALSE,"A1"}</definedName>
    <definedName name="verfi_3" localSheetId="7" hidden="1">{#N/A,#N/A,FALSE,"A4";#N/A,#N/A,FALSE,"A3";#N/A,#N/A,FALSE,"A2";#N/A,#N/A,FALSE,"A1"}</definedName>
    <definedName name="verfi_3" localSheetId="1" hidden="1">{#N/A,#N/A,FALSE,"A4";#N/A,#N/A,FALSE,"A3";#N/A,#N/A,FALSE,"A2";#N/A,#N/A,FALSE,"A1"}</definedName>
    <definedName name="verfi_3" localSheetId="2" hidden="1">{#N/A,#N/A,FALSE,"A4";#N/A,#N/A,FALSE,"A3";#N/A,#N/A,FALSE,"A2";#N/A,#N/A,FALSE,"A1"}</definedName>
    <definedName name="verfi_3" localSheetId="8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6" hidden="1">{#N/A,#N/A,FALSE,"A4";#N/A,#N/A,FALSE,"A3";#N/A,#N/A,FALSE,"A2";#N/A,#N/A,FALSE,"A1"}</definedName>
    <definedName name="verfi_4" localSheetId="7" hidden="1">{#N/A,#N/A,FALSE,"A4";#N/A,#N/A,FALSE,"A3";#N/A,#N/A,FALSE,"A2";#N/A,#N/A,FALSE,"A1"}</definedName>
    <definedName name="verfi_4" localSheetId="1" hidden="1">{#N/A,#N/A,FALSE,"A4";#N/A,#N/A,FALSE,"A3";#N/A,#N/A,FALSE,"A2";#N/A,#N/A,FALSE,"A1"}</definedName>
    <definedName name="verfi_4" localSheetId="2" hidden="1">{#N/A,#N/A,FALSE,"A4";#N/A,#N/A,FALSE,"A3";#N/A,#N/A,FALSE,"A2";#N/A,#N/A,FALSE,"A1"}</definedName>
    <definedName name="verfi_4" localSheetId="8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6" hidden="1">{#N/A,#N/A,FALSE,"A4";#N/A,#N/A,FALSE,"A3";#N/A,#N/A,FALSE,"A2";#N/A,#N/A,FALSE,"A1"}</definedName>
    <definedName name="verfi_5" localSheetId="7" hidden="1">{#N/A,#N/A,FALSE,"A4";#N/A,#N/A,FALSE,"A3";#N/A,#N/A,FALSE,"A2";#N/A,#N/A,FALSE,"A1"}</definedName>
    <definedName name="verfi_5" localSheetId="1" hidden="1">{#N/A,#N/A,FALSE,"A4";#N/A,#N/A,FALSE,"A3";#N/A,#N/A,FALSE,"A2";#N/A,#N/A,FALSE,"A1"}</definedName>
    <definedName name="verfi_5" localSheetId="2" hidden="1">{#N/A,#N/A,FALSE,"A4";#N/A,#N/A,FALSE,"A3";#N/A,#N/A,FALSE,"A2";#N/A,#N/A,FALSE,"A1"}</definedName>
    <definedName name="verfi_5" localSheetId="8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4" hidden="1">{#N/A,#N/A,FALSE,"A4";#N/A,#N/A,FALSE,"A3";#N/A,#N/A,FALSE,"A2";#N/A,#N/A,FALSE,"A1"}</definedName>
    <definedName name="vf" localSheetId="6" hidden="1">{#N/A,#N/A,FALSE,"A4";#N/A,#N/A,FALSE,"A3";#N/A,#N/A,FALSE,"A2";#N/A,#N/A,FALSE,"A1"}</definedName>
    <definedName name="vf" localSheetId="7" hidden="1">{#N/A,#N/A,FALSE,"A4";#N/A,#N/A,FALSE,"A3";#N/A,#N/A,FALSE,"A2";#N/A,#N/A,FALSE,"A1"}</definedName>
    <definedName name="vf" localSheetId="1" hidden="1">{#N/A,#N/A,FALSE,"A4";#N/A,#N/A,FALSE,"A3";#N/A,#N/A,FALSE,"A2";#N/A,#N/A,FALSE,"A1"}</definedName>
    <definedName name="vf" localSheetId="2" hidden="1">{#N/A,#N/A,FALSE,"A4";#N/A,#N/A,FALSE,"A3";#N/A,#N/A,FALSE,"A2";#N/A,#N/A,FALSE,"A1"}</definedName>
    <definedName name="vf" localSheetId="3" hidden="1">{#N/A,#N/A,FALSE,"A4";#N/A,#N/A,FALSE,"A3";#N/A,#N/A,FALSE,"A2";#N/A,#N/A,FALSE,"A1"}</definedName>
    <definedName name="vf" localSheetId="8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6" hidden="1">{#N/A,#N/A,FALSE,"A4";#N/A,#N/A,FALSE,"A3";#N/A,#N/A,FALSE,"A2";#N/A,#N/A,FALSE,"A1"}</definedName>
    <definedName name="vf_1" localSheetId="7" hidden="1">{#N/A,#N/A,FALSE,"A4";#N/A,#N/A,FALSE,"A3";#N/A,#N/A,FALSE,"A2";#N/A,#N/A,FALSE,"A1"}</definedName>
    <definedName name="vf_1" localSheetId="1" hidden="1">{#N/A,#N/A,FALSE,"A4";#N/A,#N/A,FALSE,"A3";#N/A,#N/A,FALSE,"A2";#N/A,#N/A,FALSE,"A1"}</definedName>
    <definedName name="vf_1" localSheetId="2" hidden="1">{#N/A,#N/A,FALSE,"A4";#N/A,#N/A,FALSE,"A3";#N/A,#N/A,FALSE,"A2";#N/A,#N/A,FALSE,"A1"}</definedName>
    <definedName name="vf_1" localSheetId="8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6" hidden="1">{#N/A,#N/A,FALSE,"A4";#N/A,#N/A,FALSE,"A3";#N/A,#N/A,FALSE,"A2";#N/A,#N/A,FALSE,"A1"}</definedName>
    <definedName name="vf_2" localSheetId="7" hidden="1">{#N/A,#N/A,FALSE,"A4";#N/A,#N/A,FALSE,"A3";#N/A,#N/A,FALSE,"A2";#N/A,#N/A,FALSE,"A1"}</definedName>
    <definedName name="vf_2" localSheetId="1" hidden="1">{#N/A,#N/A,FALSE,"A4";#N/A,#N/A,FALSE,"A3";#N/A,#N/A,FALSE,"A2";#N/A,#N/A,FALSE,"A1"}</definedName>
    <definedName name="vf_2" localSheetId="2" hidden="1">{#N/A,#N/A,FALSE,"A4";#N/A,#N/A,FALSE,"A3";#N/A,#N/A,FALSE,"A2";#N/A,#N/A,FALSE,"A1"}</definedName>
    <definedName name="vf_2" localSheetId="8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6" hidden="1">{#N/A,#N/A,FALSE,"A4";#N/A,#N/A,FALSE,"A3";#N/A,#N/A,FALSE,"A2";#N/A,#N/A,FALSE,"A1"}</definedName>
    <definedName name="vf_3" localSheetId="7" hidden="1">{#N/A,#N/A,FALSE,"A4";#N/A,#N/A,FALSE,"A3";#N/A,#N/A,FALSE,"A2";#N/A,#N/A,FALSE,"A1"}</definedName>
    <definedName name="vf_3" localSheetId="1" hidden="1">{#N/A,#N/A,FALSE,"A4";#N/A,#N/A,FALSE,"A3";#N/A,#N/A,FALSE,"A2";#N/A,#N/A,FALSE,"A1"}</definedName>
    <definedName name="vf_3" localSheetId="2" hidden="1">{#N/A,#N/A,FALSE,"A4";#N/A,#N/A,FALSE,"A3";#N/A,#N/A,FALSE,"A2";#N/A,#N/A,FALSE,"A1"}</definedName>
    <definedName name="vf_3" localSheetId="8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6" hidden="1">{#N/A,#N/A,FALSE,"A4";#N/A,#N/A,FALSE,"A3";#N/A,#N/A,FALSE,"A2";#N/A,#N/A,FALSE,"A1"}</definedName>
    <definedName name="vf_4" localSheetId="7" hidden="1">{#N/A,#N/A,FALSE,"A4";#N/A,#N/A,FALSE,"A3";#N/A,#N/A,FALSE,"A2";#N/A,#N/A,FALSE,"A1"}</definedName>
    <definedName name="vf_4" localSheetId="1" hidden="1">{#N/A,#N/A,FALSE,"A4";#N/A,#N/A,FALSE,"A3";#N/A,#N/A,FALSE,"A2";#N/A,#N/A,FALSE,"A1"}</definedName>
    <definedName name="vf_4" localSheetId="2" hidden="1">{#N/A,#N/A,FALSE,"A4";#N/A,#N/A,FALSE,"A3";#N/A,#N/A,FALSE,"A2";#N/A,#N/A,FALSE,"A1"}</definedName>
    <definedName name="vf_4" localSheetId="8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6" hidden="1">{#N/A,#N/A,FALSE,"A4";#N/A,#N/A,FALSE,"A3";#N/A,#N/A,FALSE,"A2";#N/A,#N/A,FALSE,"A1"}</definedName>
    <definedName name="vf_5" localSheetId="7" hidden="1">{#N/A,#N/A,FALSE,"A4";#N/A,#N/A,FALSE,"A3";#N/A,#N/A,FALSE,"A2";#N/A,#N/A,FALSE,"A1"}</definedName>
    <definedName name="vf_5" localSheetId="1" hidden="1">{#N/A,#N/A,FALSE,"A4";#N/A,#N/A,FALSE,"A3";#N/A,#N/A,FALSE,"A2";#N/A,#N/A,FALSE,"A1"}</definedName>
    <definedName name="vf_5" localSheetId="2" hidden="1">{#N/A,#N/A,FALSE,"A4";#N/A,#N/A,FALSE,"A3";#N/A,#N/A,FALSE,"A2";#N/A,#N/A,FALSE,"A1"}</definedName>
    <definedName name="vf_5" localSheetId="8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4" hidden="1">{#N/A,#N/A,FALSE,"A4";#N/A,#N/A,FALSE,"A3";#N/A,#N/A,FALSE,"A2";#N/A,#N/A,FALSE,"A1"}</definedName>
    <definedName name="vio" localSheetId="6" hidden="1">{#N/A,#N/A,FALSE,"A4";#N/A,#N/A,FALSE,"A3";#N/A,#N/A,FALSE,"A2";#N/A,#N/A,FALSE,"A1"}</definedName>
    <definedName name="vio" localSheetId="7" hidden="1">{#N/A,#N/A,FALSE,"A4";#N/A,#N/A,FALSE,"A3";#N/A,#N/A,FALSE,"A2";#N/A,#N/A,FALSE,"A1"}</definedName>
    <definedName name="vio" localSheetId="1" hidden="1">{#N/A,#N/A,FALSE,"A4";#N/A,#N/A,FALSE,"A3";#N/A,#N/A,FALSE,"A2";#N/A,#N/A,FALSE,"A1"}</definedName>
    <definedName name="vio" localSheetId="2" hidden="1">{#N/A,#N/A,FALSE,"A4";#N/A,#N/A,FALSE,"A3";#N/A,#N/A,FALSE,"A2";#N/A,#N/A,FALSE,"A1"}</definedName>
    <definedName name="vio" localSheetId="3" hidden="1">{#N/A,#N/A,FALSE,"A4";#N/A,#N/A,FALSE,"A3";#N/A,#N/A,FALSE,"A2";#N/A,#N/A,FALSE,"A1"}</definedName>
    <definedName name="vio" localSheetId="8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6" hidden="1">{#N/A,#N/A,FALSE,"A4";#N/A,#N/A,FALSE,"A3";#N/A,#N/A,FALSE,"A2";#N/A,#N/A,FALSE,"A1"}</definedName>
    <definedName name="vio_1" localSheetId="7" hidden="1">{#N/A,#N/A,FALSE,"A4";#N/A,#N/A,FALSE,"A3";#N/A,#N/A,FALSE,"A2";#N/A,#N/A,FALSE,"A1"}</definedName>
    <definedName name="vio_1" localSheetId="1" hidden="1">{#N/A,#N/A,FALSE,"A4";#N/A,#N/A,FALSE,"A3";#N/A,#N/A,FALSE,"A2";#N/A,#N/A,FALSE,"A1"}</definedName>
    <definedName name="vio_1" localSheetId="2" hidden="1">{#N/A,#N/A,FALSE,"A4";#N/A,#N/A,FALSE,"A3";#N/A,#N/A,FALSE,"A2";#N/A,#N/A,FALSE,"A1"}</definedName>
    <definedName name="vio_1" localSheetId="8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6" hidden="1">{#N/A,#N/A,FALSE,"A4";#N/A,#N/A,FALSE,"A3";#N/A,#N/A,FALSE,"A2";#N/A,#N/A,FALSE,"A1"}</definedName>
    <definedName name="vio_2" localSheetId="7" hidden="1">{#N/A,#N/A,FALSE,"A4";#N/A,#N/A,FALSE,"A3";#N/A,#N/A,FALSE,"A2";#N/A,#N/A,FALSE,"A1"}</definedName>
    <definedName name="vio_2" localSheetId="1" hidden="1">{#N/A,#N/A,FALSE,"A4";#N/A,#N/A,FALSE,"A3";#N/A,#N/A,FALSE,"A2";#N/A,#N/A,FALSE,"A1"}</definedName>
    <definedName name="vio_2" localSheetId="2" hidden="1">{#N/A,#N/A,FALSE,"A4";#N/A,#N/A,FALSE,"A3";#N/A,#N/A,FALSE,"A2";#N/A,#N/A,FALSE,"A1"}</definedName>
    <definedName name="vio_2" localSheetId="8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6" hidden="1">{#N/A,#N/A,FALSE,"A4";#N/A,#N/A,FALSE,"A3";#N/A,#N/A,FALSE,"A2";#N/A,#N/A,FALSE,"A1"}</definedName>
    <definedName name="vio_3" localSheetId="7" hidden="1">{#N/A,#N/A,FALSE,"A4";#N/A,#N/A,FALSE,"A3";#N/A,#N/A,FALSE,"A2";#N/A,#N/A,FALSE,"A1"}</definedName>
    <definedName name="vio_3" localSheetId="1" hidden="1">{#N/A,#N/A,FALSE,"A4";#N/A,#N/A,FALSE,"A3";#N/A,#N/A,FALSE,"A2";#N/A,#N/A,FALSE,"A1"}</definedName>
    <definedName name="vio_3" localSheetId="2" hidden="1">{#N/A,#N/A,FALSE,"A4";#N/A,#N/A,FALSE,"A3";#N/A,#N/A,FALSE,"A2";#N/A,#N/A,FALSE,"A1"}</definedName>
    <definedName name="vio_3" localSheetId="8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6" hidden="1">{#N/A,#N/A,FALSE,"A4";#N/A,#N/A,FALSE,"A3";#N/A,#N/A,FALSE,"A2";#N/A,#N/A,FALSE,"A1"}</definedName>
    <definedName name="vio_4" localSheetId="7" hidden="1">{#N/A,#N/A,FALSE,"A4";#N/A,#N/A,FALSE,"A3";#N/A,#N/A,FALSE,"A2";#N/A,#N/A,FALSE,"A1"}</definedName>
    <definedName name="vio_4" localSheetId="1" hidden="1">{#N/A,#N/A,FALSE,"A4";#N/A,#N/A,FALSE,"A3";#N/A,#N/A,FALSE,"A2";#N/A,#N/A,FALSE,"A1"}</definedName>
    <definedName name="vio_4" localSheetId="2" hidden="1">{#N/A,#N/A,FALSE,"A4";#N/A,#N/A,FALSE,"A3";#N/A,#N/A,FALSE,"A2";#N/A,#N/A,FALSE,"A1"}</definedName>
    <definedName name="vio_4" localSheetId="8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6" hidden="1">{#N/A,#N/A,FALSE,"A4";#N/A,#N/A,FALSE,"A3";#N/A,#N/A,FALSE,"A2";#N/A,#N/A,FALSE,"A1"}</definedName>
    <definedName name="vio_5" localSheetId="7" hidden="1">{#N/A,#N/A,FALSE,"A4";#N/A,#N/A,FALSE,"A3";#N/A,#N/A,FALSE,"A2";#N/A,#N/A,FALSE,"A1"}</definedName>
    <definedName name="vio_5" localSheetId="1" hidden="1">{#N/A,#N/A,FALSE,"A4";#N/A,#N/A,FALSE,"A3";#N/A,#N/A,FALSE,"A2";#N/A,#N/A,FALSE,"A1"}</definedName>
    <definedName name="vio_5" localSheetId="2" hidden="1">{#N/A,#N/A,FALSE,"A4";#N/A,#N/A,FALSE,"A3";#N/A,#N/A,FALSE,"A2";#N/A,#N/A,FALSE,"A1"}</definedName>
    <definedName name="vio_5" localSheetId="8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">'[9]Capitale e riserve'!#REF!</definedName>
    <definedName name="VOCI_STIPENDIALI" localSheetId="6">#REF!</definedName>
    <definedName name="VOCI_STIPENDIALI" localSheetId="1">#REF!</definedName>
    <definedName name="VOCI_STIPENDIALI" localSheetId="2">#REF!</definedName>
    <definedName name="VOCI_STIPENDIALI">#REF!</definedName>
    <definedName name="VSAnteMar2002_105" localSheetId="6">#REF!</definedName>
    <definedName name="VSAnteMar2002_105" localSheetId="1">#REF!</definedName>
    <definedName name="VSAnteMar2002_105" localSheetId="2">#REF!</definedName>
    <definedName name="VSAnteMar2002_105">#REF!</definedName>
    <definedName name="vvvv" localSheetId="6" hidden="1">{#N/A,#N/A,FALSE,"Indice"}</definedName>
    <definedName name="vvvv" localSheetId="7" hidden="1">{#N/A,#N/A,FALSE,"Indice"}</definedName>
    <definedName name="vvvv" localSheetId="8" hidden="1">{#N/A,#N/A,FALSE,"Indice"}</definedName>
    <definedName name="vvvv" hidden="1">{#N/A,#N/A,FALSE,"Indice"}</definedName>
    <definedName name="w">[1]BILCONS!#REF!</definedName>
    <definedName name="wq" localSheetId="4" hidden="1">{#N/A,#N/A,FALSE,"B1";#N/A,#N/A,FALSE,"B2";#N/A,#N/A,FALSE,"B3";#N/A,#N/A,FALSE,"A4";#N/A,#N/A,FALSE,"A3";#N/A,#N/A,FALSE,"A2";#N/A,#N/A,FALSE,"A1";#N/A,#N/A,FALSE,"Indice"}</definedName>
    <definedName name="wq" localSheetId="6" hidden="1">{#N/A,#N/A,FALSE,"B1";#N/A,#N/A,FALSE,"B2";#N/A,#N/A,FALSE,"B3";#N/A,#N/A,FALSE,"A4";#N/A,#N/A,FALSE,"A3";#N/A,#N/A,FALSE,"A2";#N/A,#N/A,FALSE,"A1";#N/A,#N/A,FALSE,"Indice"}</definedName>
    <definedName name="wq" localSheetId="7" hidden="1">{#N/A,#N/A,FALSE,"B1";#N/A,#N/A,FALSE,"B2";#N/A,#N/A,FALSE,"B3";#N/A,#N/A,FALSE,"A4";#N/A,#N/A,FALSE,"A3";#N/A,#N/A,FALSE,"A2";#N/A,#N/A,FALSE,"A1";#N/A,#N/A,FALSE,"Indice"}</definedName>
    <definedName name="wq" localSheetId="1" hidden="1">{#N/A,#N/A,FALSE,"B1";#N/A,#N/A,FALSE,"B2";#N/A,#N/A,FALSE,"B3";#N/A,#N/A,FALSE,"A4";#N/A,#N/A,FALSE,"A3";#N/A,#N/A,FALSE,"A2";#N/A,#N/A,FALSE,"A1";#N/A,#N/A,FALSE,"Indice"}</definedName>
    <definedName name="wq" localSheetId="2" hidden="1">{#N/A,#N/A,FALSE,"B1";#N/A,#N/A,FALSE,"B2";#N/A,#N/A,FALSE,"B3";#N/A,#N/A,FALSE,"A4";#N/A,#N/A,FALSE,"A3";#N/A,#N/A,FALSE,"A2";#N/A,#N/A,FALSE,"A1";#N/A,#N/A,FALSE,"Indice"}</definedName>
    <definedName name="wq" localSheetId="3" hidden="1">{#N/A,#N/A,FALSE,"B1";#N/A,#N/A,FALSE,"B2";#N/A,#N/A,FALSE,"B3";#N/A,#N/A,FALSE,"A4";#N/A,#N/A,FALSE,"A3";#N/A,#N/A,FALSE,"A2";#N/A,#N/A,FALSE,"A1";#N/A,#N/A,FALSE,"Indice"}</definedName>
    <definedName name="wq" localSheetId="8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6" hidden="1">{#N/A,#N/A,FALSE,"B1";#N/A,#N/A,FALSE,"B2";#N/A,#N/A,FALSE,"B3";#N/A,#N/A,FALSE,"A4";#N/A,#N/A,FALSE,"A3";#N/A,#N/A,FALSE,"A2";#N/A,#N/A,FALSE,"A1";#N/A,#N/A,FALSE,"Indice"}</definedName>
    <definedName name="wq_1" localSheetId="7" hidden="1">{#N/A,#N/A,FALSE,"B1";#N/A,#N/A,FALSE,"B2";#N/A,#N/A,FALSE,"B3";#N/A,#N/A,FALSE,"A4";#N/A,#N/A,FALSE,"A3";#N/A,#N/A,FALSE,"A2";#N/A,#N/A,FALSE,"A1";#N/A,#N/A,FALSE,"Indice"}</definedName>
    <definedName name="wq_1" localSheetId="1" hidden="1">{#N/A,#N/A,FALSE,"B1";#N/A,#N/A,FALSE,"B2";#N/A,#N/A,FALSE,"B3";#N/A,#N/A,FALSE,"A4";#N/A,#N/A,FALSE,"A3";#N/A,#N/A,FALSE,"A2";#N/A,#N/A,FALSE,"A1";#N/A,#N/A,FALSE,"Indice"}</definedName>
    <definedName name="wq_1" localSheetId="2" hidden="1">{#N/A,#N/A,FALSE,"B1";#N/A,#N/A,FALSE,"B2";#N/A,#N/A,FALSE,"B3";#N/A,#N/A,FALSE,"A4";#N/A,#N/A,FALSE,"A3";#N/A,#N/A,FALSE,"A2";#N/A,#N/A,FALSE,"A1";#N/A,#N/A,FALSE,"Indice"}</definedName>
    <definedName name="wq_1" localSheetId="8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6" hidden="1">{#N/A,#N/A,FALSE,"B1";#N/A,#N/A,FALSE,"B2";#N/A,#N/A,FALSE,"B3";#N/A,#N/A,FALSE,"A4";#N/A,#N/A,FALSE,"A3";#N/A,#N/A,FALSE,"A2";#N/A,#N/A,FALSE,"A1";#N/A,#N/A,FALSE,"Indice"}</definedName>
    <definedName name="wq_2" localSheetId="7" hidden="1">{#N/A,#N/A,FALSE,"B1";#N/A,#N/A,FALSE,"B2";#N/A,#N/A,FALSE,"B3";#N/A,#N/A,FALSE,"A4";#N/A,#N/A,FALSE,"A3";#N/A,#N/A,FALSE,"A2";#N/A,#N/A,FALSE,"A1";#N/A,#N/A,FALSE,"Indice"}</definedName>
    <definedName name="wq_2" localSheetId="1" hidden="1">{#N/A,#N/A,FALSE,"B1";#N/A,#N/A,FALSE,"B2";#N/A,#N/A,FALSE,"B3";#N/A,#N/A,FALSE,"A4";#N/A,#N/A,FALSE,"A3";#N/A,#N/A,FALSE,"A2";#N/A,#N/A,FALSE,"A1";#N/A,#N/A,FALSE,"Indice"}</definedName>
    <definedName name="wq_2" localSheetId="2" hidden="1">{#N/A,#N/A,FALSE,"B1";#N/A,#N/A,FALSE,"B2";#N/A,#N/A,FALSE,"B3";#N/A,#N/A,FALSE,"A4";#N/A,#N/A,FALSE,"A3";#N/A,#N/A,FALSE,"A2";#N/A,#N/A,FALSE,"A1";#N/A,#N/A,FALSE,"Indice"}</definedName>
    <definedName name="wq_2" localSheetId="8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6" hidden="1">{#N/A,#N/A,FALSE,"B1";#N/A,#N/A,FALSE,"B2";#N/A,#N/A,FALSE,"B3";#N/A,#N/A,FALSE,"A4";#N/A,#N/A,FALSE,"A3";#N/A,#N/A,FALSE,"A2";#N/A,#N/A,FALSE,"A1";#N/A,#N/A,FALSE,"Indice"}</definedName>
    <definedName name="wq_3" localSheetId="7" hidden="1">{#N/A,#N/A,FALSE,"B1";#N/A,#N/A,FALSE,"B2";#N/A,#N/A,FALSE,"B3";#N/A,#N/A,FALSE,"A4";#N/A,#N/A,FALSE,"A3";#N/A,#N/A,FALSE,"A2";#N/A,#N/A,FALSE,"A1";#N/A,#N/A,FALSE,"Indice"}</definedName>
    <definedName name="wq_3" localSheetId="1" hidden="1">{#N/A,#N/A,FALSE,"B1";#N/A,#N/A,FALSE,"B2";#N/A,#N/A,FALSE,"B3";#N/A,#N/A,FALSE,"A4";#N/A,#N/A,FALSE,"A3";#N/A,#N/A,FALSE,"A2";#N/A,#N/A,FALSE,"A1";#N/A,#N/A,FALSE,"Indice"}</definedName>
    <definedName name="wq_3" localSheetId="2" hidden="1">{#N/A,#N/A,FALSE,"B1";#N/A,#N/A,FALSE,"B2";#N/A,#N/A,FALSE,"B3";#N/A,#N/A,FALSE,"A4";#N/A,#N/A,FALSE,"A3";#N/A,#N/A,FALSE,"A2";#N/A,#N/A,FALSE,"A1";#N/A,#N/A,FALSE,"Indice"}</definedName>
    <definedName name="wq_3" localSheetId="8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6" hidden="1">{#N/A,#N/A,FALSE,"B1";#N/A,#N/A,FALSE,"B2";#N/A,#N/A,FALSE,"B3";#N/A,#N/A,FALSE,"A4";#N/A,#N/A,FALSE,"A3";#N/A,#N/A,FALSE,"A2";#N/A,#N/A,FALSE,"A1";#N/A,#N/A,FALSE,"Indice"}</definedName>
    <definedName name="wq_4" localSheetId="7" hidden="1">{#N/A,#N/A,FALSE,"B1";#N/A,#N/A,FALSE,"B2";#N/A,#N/A,FALSE,"B3";#N/A,#N/A,FALSE,"A4";#N/A,#N/A,FALSE,"A3";#N/A,#N/A,FALSE,"A2";#N/A,#N/A,FALSE,"A1";#N/A,#N/A,FALSE,"Indice"}</definedName>
    <definedName name="wq_4" localSheetId="1" hidden="1">{#N/A,#N/A,FALSE,"B1";#N/A,#N/A,FALSE,"B2";#N/A,#N/A,FALSE,"B3";#N/A,#N/A,FALSE,"A4";#N/A,#N/A,FALSE,"A3";#N/A,#N/A,FALSE,"A2";#N/A,#N/A,FALSE,"A1";#N/A,#N/A,FALSE,"Indice"}</definedName>
    <definedName name="wq_4" localSheetId="2" hidden="1">{#N/A,#N/A,FALSE,"B1";#N/A,#N/A,FALSE,"B2";#N/A,#N/A,FALSE,"B3";#N/A,#N/A,FALSE,"A4";#N/A,#N/A,FALSE,"A3";#N/A,#N/A,FALSE,"A2";#N/A,#N/A,FALSE,"A1";#N/A,#N/A,FALSE,"Indice"}</definedName>
    <definedName name="wq_4" localSheetId="8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6" hidden="1">{#N/A,#N/A,FALSE,"B1";#N/A,#N/A,FALSE,"B2";#N/A,#N/A,FALSE,"B3";#N/A,#N/A,FALSE,"A4";#N/A,#N/A,FALSE,"A3";#N/A,#N/A,FALSE,"A2";#N/A,#N/A,FALSE,"A1";#N/A,#N/A,FALSE,"Indice"}</definedName>
    <definedName name="wq_5" localSheetId="7" hidden="1">{#N/A,#N/A,FALSE,"B1";#N/A,#N/A,FALSE,"B2";#N/A,#N/A,FALSE,"B3";#N/A,#N/A,FALSE,"A4";#N/A,#N/A,FALSE,"A3";#N/A,#N/A,FALSE,"A2";#N/A,#N/A,FALSE,"A1";#N/A,#N/A,FALSE,"Indice"}</definedName>
    <definedName name="wq_5" localSheetId="1" hidden="1">{#N/A,#N/A,FALSE,"B1";#N/A,#N/A,FALSE,"B2";#N/A,#N/A,FALSE,"B3";#N/A,#N/A,FALSE,"A4";#N/A,#N/A,FALSE,"A3";#N/A,#N/A,FALSE,"A2";#N/A,#N/A,FALSE,"A1";#N/A,#N/A,FALSE,"Indice"}</definedName>
    <definedName name="wq_5" localSheetId="2" hidden="1">{#N/A,#N/A,FALSE,"B1";#N/A,#N/A,FALSE,"B2";#N/A,#N/A,FALSE,"B3";#N/A,#N/A,FALSE,"A4";#N/A,#N/A,FALSE,"A3";#N/A,#N/A,FALSE,"A2";#N/A,#N/A,FALSE,"A1";#N/A,#N/A,FALSE,"Indice"}</definedName>
    <definedName name="wq_5" localSheetId="8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6" hidden="1">{#N/A,#N/A,FALSE,"A4";#N/A,#N/A,FALSE,"A3";#N/A,#N/A,FALSE,"A2";#N/A,#N/A,FALSE,"A1"}</definedName>
    <definedName name="wrn" localSheetId="7" hidden="1">{#N/A,#N/A,FALSE,"A4";#N/A,#N/A,FALSE,"A3";#N/A,#N/A,FALSE,"A2";#N/A,#N/A,FALSE,"A1"}</definedName>
    <definedName name="wrn" localSheetId="1" hidden="1">{#N/A,#N/A,FALSE,"A4";#N/A,#N/A,FALSE,"A3";#N/A,#N/A,FALSE,"A2";#N/A,#N/A,FALSE,"A1"}</definedName>
    <definedName name="wrn" localSheetId="2" hidden="1">{#N/A,#N/A,FALSE,"A4";#N/A,#N/A,FALSE,"A3";#N/A,#N/A,FALSE,"A2";#N/A,#N/A,FALSE,"A1"}</definedName>
    <definedName name="wrn" localSheetId="8" hidden="1">{#N/A,#N/A,FALSE,"A4";#N/A,#N/A,FALSE,"A3";#N/A,#N/A,FALSE,"A2";#N/A,#N/A,FALSE,"A1"}</definedName>
    <definedName name="wrn" hidden="1">{#N/A,#N/A,FALSE,"A4";#N/A,#N/A,FALSE,"A3";#N/A,#N/A,FALSE,"A2";#N/A,#N/A,FALSE,"A1"}</definedName>
    <definedName name="wrn.Aging._.and._.Trend._.Analysis." hidden="1">{#N/A,#N/A,FALSE,"Aging Summary";#N/A,#N/A,FALSE,"Ratio Analysis";#N/A,#N/A,FALSE,"Test 120 Day Accts";#N/A,#N/A,FALSE,"Tickmarks"}</definedName>
    <definedName name="wrn.Elab" localSheetId="4" hidden="1">{#N/A,#N/A,FALSE,"A4";#N/A,#N/A,FALSE,"A3";#N/A,#N/A,FALSE,"A2";#N/A,#N/A,FALSE,"A1"}</definedName>
    <definedName name="wrn.Elab" localSheetId="6" hidden="1">{#N/A,#N/A,FALSE,"A4";#N/A,#N/A,FALSE,"A3";#N/A,#N/A,FALSE,"A2";#N/A,#N/A,FALSE,"A1"}</definedName>
    <definedName name="wrn.Elab" localSheetId="7" hidden="1">{#N/A,#N/A,FALSE,"A4";#N/A,#N/A,FALSE,"A3";#N/A,#N/A,FALSE,"A2";#N/A,#N/A,FALSE,"A1"}</definedName>
    <definedName name="wrn.Elab" localSheetId="1" hidden="1">{#N/A,#N/A,FALSE,"A4";#N/A,#N/A,FALSE,"A3";#N/A,#N/A,FALSE,"A2";#N/A,#N/A,FALSE,"A1"}</definedName>
    <definedName name="wrn.Elab" localSheetId="2" hidden="1">{#N/A,#N/A,FALSE,"A4";#N/A,#N/A,FALSE,"A3";#N/A,#N/A,FALSE,"A2";#N/A,#N/A,FALSE,"A1"}</definedName>
    <definedName name="wrn.Elab" localSheetId="3" hidden="1">{#N/A,#N/A,FALSE,"A4";#N/A,#N/A,FALSE,"A3";#N/A,#N/A,FALSE,"A2";#N/A,#N/A,FALSE,"A1"}</definedName>
    <definedName name="wrn.Elab" localSheetId="8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6" hidden="1">{#N/A,#N/A,FALSE,"A4";#N/A,#N/A,FALSE,"A3";#N/A,#N/A,FALSE,"A2";#N/A,#N/A,FALSE,"A1"}</definedName>
    <definedName name="wrn.Elab_1" localSheetId="7" hidden="1">{#N/A,#N/A,FALSE,"A4";#N/A,#N/A,FALSE,"A3";#N/A,#N/A,FALSE,"A2";#N/A,#N/A,FALSE,"A1"}</definedName>
    <definedName name="wrn.Elab_1" localSheetId="1" hidden="1">{#N/A,#N/A,FALSE,"A4";#N/A,#N/A,FALSE,"A3";#N/A,#N/A,FALSE,"A2";#N/A,#N/A,FALSE,"A1"}</definedName>
    <definedName name="wrn.Elab_1" localSheetId="2" hidden="1">{#N/A,#N/A,FALSE,"A4";#N/A,#N/A,FALSE,"A3";#N/A,#N/A,FALSE,"A2";#N/A,#N/A,FALSE,"A1"}</definedName>
    <definedName name="wrn.Elab_1" localSheetId="8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6" hidden="1">{#N/A,#N/A,FALSE,"A4";#N/A,#N/A,FALSE,"A3";#N/A,#N/A,FALSE,"A2";#N/A,#N/A,FALSE,"A1"}</definedName>
    <definedName name="wrn.Elab_2" localSheetId="7" hidden="1">{#N/A,#N/A,FALSE,"A4";#N/A,#N/A,FALSE,"A3";#N/A,#N/A,FALSE,"A2";#N/A,#N/A,FALSE,"A1"}</definedName>
    <definedName name="wrn.Elab_2" localSheetId="1" hidden="1">{#N/A,#N/A,FALSE,"A4";#N/A,#N/A,FALSE,"A3";#N/A,#N/A,FALSE,"A2";#N/A,#N/A,FALSE,"A1"}</definedName>
    <definedName name="wrn.Elab_2" localSheetId="2" hidden="1">{#N/A,#N/A,FALSE,"A4";#N/A,#N/A,FALSE,"A3";#N/A,#N/A,FALSE,"A2";#N/A,#N/A,FALSE,"A1"}</definedName>
    <definedName name="wrn.Elab_2" localSheetId="8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6" hidden="1">{#N/A,#N/A,FALSE,"A4";#N/A,#N/A,FALSE,"A3";#N/A,#N/A,FALSE,"A2";#N/A,#N/A,FALSE,"A1"}</definedName>
    <definedName name="wrn.Elab_3" localSheetId="7" hidden="1">{#N/A,#N/A,FALSE,"A4";#N/A,#N/A,FALSE,"A3";#N/A,#N/A,FALSE,"A2";#N/A,#N/A,FALSE,"A1"}</definedName>
    <definedName name="wrn.Elab_3" localSheetId="1" hidden="1">{#N/A,#N/A,FALSE,"A4";#N/A,#N/A,FALSE,"A3";#N/A,#N/A,FALSE,"A2";#N/A,#N/A,FALSE,"A1"}</definedName>
    <definedName name="wrn.Elab_3" localSheetId="2" hidden="1">{#N/A,#N/A,FALSE,"A4";#N/A,#N/A,FALSE,"A3";#N/A,#N/A,FALSE,"A2";#N/A,#N/A,FALSE,"A1"}</definedName>
    <definedName name="wrn.Elab_3" localSheetId="8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6" hidden="1">{#N/A,#N/A,FALSE,"A4";#N/A,#N/A,FALSE,"A3";#N/A,#N/A,FALSE,"A2";#N/A,#N/A,FALSE,"A1"}</definedName>
    <definedName name="wrn.Elab_4" localSheetId="7" hidden="1">{#N/A,#N/A,FALSE,"A4";#N/A,#N/A,FALSE,"A3";#N/A,#N/A,FALSE,"A2";#N/A,#N/A,FALSE,"A1"}</definedName>
    <definedName name="wrn.Elab_4" localSheetId="1" hidden="1">{#N/A,#N/A,FALSE,"A4";#N/A,#N/A,FALSE,"A3";#N/A,#N/A,FALSE,"A2";#N/A,#N/A,FALSE,"A1"}</definedName>
    <definedName name="wrn.Elab_4" localSheetId="2" hidden="1">{#N/A,#N/A,FALSE,"A4";#N/A,#N/A,FALSE,"A3";#N/A,#N/A,FALSE,"A2";#N/A,#N/A,FALSE,"A1"}</definedName>
    <definedName name="wrn.Elab_4" localSheetId="8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6" hidden="1">{#N/A,#N/A,FALSE,"A4";#N/A,#N/A,FALSE,"A3";#N/A,#N/A,FALSE,"A2";#N/A,#N/A,FALSE,"A1"}</definedName>
    <definedName name="wrn.Elab_5" localSheetId="7" hidden="1">{#N/A,#N/A,FALSE,"A4";#N/A,#N/A,FALSE,"A3";#N/A,#N/A,FALSE,"A2";#N/A,#N/A,FALSE,"A1"}</definedName>
    <definedName name="wrn.Elab_5" localSheetId="1" hidden="1">{#N/A,#N/A,FALSE,"A4";#N/A,#N/A,FALSE,"A3";#N/A,#N/A,FALSE,"A2";#N/A,#N/A,FALSE,"A1"}</definedName>
    <definedName name="wrn.Elab_5" localSheetId="2" hidden="1">{#N/A,#N/A,FALSE,"A4";#N/A,#N/A,FALSE,"A3";#N/A,#N/A,FALSE,"A2";#N/A,#N/A,FALSE,"A1"}</definedName>
    <definedName name="wrn.Elab_5" localSheetId="8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4" hidden="1">{#N/A,#N/A,FALSE,"A4";#N/A,#N/A,FALSE,"A3";#N/A,#N/A,FALSE,"A2";#N/A,#N/A,FALSE,"A1"}</definedName>
    <definedName name="wrn.Elaborati._.di._.sintesi." localSheetId="6" hidden="1">{#N/A,#N/A,FALSE,"A4";#N/A,#N/A,FALSE,"A3";#N/A,#N/A,FALSE,"A2";#N/A,#N/A,FALSE,"A1"}</definedName>
    <definedName name="wrn.Elaborati._.di._.sintesi." localSheetId="7" hidden="1">{#N/A,#N/A,FALSE,"A4";#N/A,#N/A,FALSE,"A3";#N/A,#N/A,FALSE,"A2";#N/A,#N/A,FALSE,"A1"}</definedName>
    <definedName name="wrn.Elaborati._.di._.sintesi." localSheetId="1" hidden="1">{#N/A,#N/A,FALSE,"A4";#N/A,#N/A,FALSE,"A3";#N/A,#N/A,FALSE,"A2";#N/A,#N/A,FALSE,"A1"}</definedName>
    <definedName name="wrn.Elaborati._.di._.sintesi." localSheetId="2" hidden="1">{#N/A,#N/A,FALSE,"A4";#N/A,#N/A,FALSE,"A3";#N/A,#N/A,FALSE,"A2";#N/A,#N/A,FALSE,"A1"}</definedName>
    <definedName name="wrn.Elaborati._.di._.sintesi." localSheetId="3" hidden="1">{#N/A,#N/A,FALSE,"A4";#N/A,#N/A,FALSE,"A3";#N/A,#N/A,FALSE,"A2";#N/A,#N/A,FALSE,"A1"}</definedName>
    <definedName name="wrn.Elaborati._.di._.sintesi." localSheetId="8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6" hidden="1">{#N/A,#N/A,FALSE,"A4";#N/A,#N/A,FALSE,"A3";#N/A,#N/A,FALSE,"A2";#N/A,#N/A,FALSE,"A1"}</definedName>
    <definedName name="wrn.Elaborati._.di._.sintesi._1" localSheetId="7" hidden="1">{#N/A,#N/A,FALSE,"A4";#N/A,#N/A,FALSE,"A3";#N/A,#N/A,FALSE,"A2";#N/A,#N/A,FALSE,"A1"}</definedName>
    <definedName name="wrn.Elaborati._.di._.sintesi._1" localSheetId="1" hidden="1">{#N/A,#N/A,FALSE,"A4";#N/A,#N/A,FALSE,"A3";#N/A,#N/A,FALSE,"A2";#N/A,#N/A,FALSE,"A1"}</definedName>
    <definedName name="wrn.Elaborati._.di._.sintesi._1" localSheetId="2" hidden="1">{#N/A,#N/A,FALSE,"A4";#N/A,#N/A,FALSE,"A3";#N/A,#N/A,FALSE,"A2";#N/A,#N/A,FALSE,"A1"}</definedName>
    <definedName name="wrn.Elaborati._.di._.sintesi._1" localSheetId="8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6" hidden="1">{#N/A,#N/A,FALSE,"A4";#N/A,#N/A,FALSE,"A3";#N/A,#N/A,FALSE,"A2";#N/A,#N/A,FALSE,"A1"}</definedName>
    <definedName name="wrn.Elaborati._.di._.sintesi._2" localSheetId="7" hidden="1">{#N/A,#N/A,FALSE,"A4";#N/A,#N/A,FALSE,"A3";#N/A,#N/A,FALSE,"A2";#N/A,#N/A,FALSE,"A1"}</definedName>
    <definedName name="wrn.Elaborati._.di._.sintesi._2" localSheetId="1" hidden="1">{#N/A,#N/A,FALSE,"A4";#N/A,#N/A,FALSE,"A3";#N/A,#N/A,FALSE,"A2";#N/A,#N/A,FALSE,"A1"}</definedName>
    <definedName name="wrn.Elaborati._.di._.sintesi._2" localSheetId="2" hidden="1">{#N/A,#N/A,FALSE,"A4";#N/A,#N/A,FALSE,"A3";#N/A,#N/A,FALSE,"A2";#N/A,#N/A,FALSE,"A1"}</definedName>
    <definedName name="wrn.Elaborati._.di._.sintesi._2" localSheetId="8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6" hidden="1">{#N/A,#N/A,FALSE,"A4";#N/A,#N/A,FALSE,"A3";#N/A,#N/A,FALSE,"A2";#N/A,#N/A,FALSE,"A1"}</definedName>
    <definedName name="wrn.Elaborati._.di._.sintesi._3" localSheetId="7" hidden="1">{#N/A,#N/A,FALSE,"A4";#N/A,#N/A,FALSE,"A3";#N/A,#N/A,FALSE,"A2";#N/A,#N/A,FALSE,"A1"}</definedName>
    <definedName name="wrn.Elaborati._.di._.sintesi._3" localSheetId="1" hidden="1">{#N/A,#N/A,FALSE,"A4";#N/A,#N/A,FALSE,"A3";#N/A,#N/A,FALSE,"A2";#N/A,#N/A,FALSE,"A1"}</definedName>
    <definedName name="wrn.Elaborati._.di._.sintesi._3" localSheetId="2" hidden="1">{#N/A,#N/A,FALSE,"A4";#N/A,#N/A,FALSE,"A3";#N/A,#N/A,FALSE,"A2";#N/A,#N/A,FALSE,"A1"}</definedName>
    <definedName name="wrn.Elaborati._.di._.sintesi._3" localSheetId="8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6" hidden="1">{#N/A,#N/A,FALSE,"A4";#N/A,#N/A,FALSE,"A3";#N/A,#N/A,FALSE,"A2";#N/A,#N/A,FALSE,"A1"}</definedName>
    <definedName name="wrn.Elaborati._.di._.sintesi._4" localSheetId="7" hidden="1">{#N/A,#N/A,FALSE,"A4";#N/A,#N/A,FALSE,"A3";#N/A,#N/A,FALSE,"A2";#N/A,#N/A,FALSE,"A1"}</definedName>
    <definedName name="wrn.Elaborati._.di._.sintesi._4" localSheetId="1" hidden="1">{#N/A,#N/A,FALSE,"A4";#N/A,#N/A,FALSE,"A3";#N/A,#N/A,FALSE,"A2";#N/A,#N/A,FALSE,"A1"}</definedName>
    <definedName name="wrn.Elaborati._.di._.sintesi._4" localSheetId="2" hidden="1">{#N/A,#N/A,FALSE,"A4";#N/A,#N/A,FALSE,"A3";#N/A,#N/A,FALSE,"A2";#N/A,#N/A,FALSE,"A1"}</definedName>
    <definedName name="wrn.Elaborati._.di._.sintesi._4" localSheetId="8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6" hidden="1">{#N/A,#N/A,FALSE,"A4";#N/A,#N/A,FALSE,"A3";#N/A,#N/A,FALSE,"A2";#N/A,#N/A,FALSE,"A1"}</definedName>
    <definedName name="wrn.Elaborati._.di._.sintesi._5" localSheetId="7" hidden="1">{#N/A,#N/A,FALSE,"A4";#N/A,#N/A,FALSE,"A3";#N/A,#N/A,FALSE,"A2";#N/A,#N/A,FALSE,"A1"}</definedName>
    <definedName name="wrn.Elaborati._.di._.sintesi._5" localSheetId="1" hidden="1">{#N/A,#N/A,FALSE,"A4";#N/A,#N/A,FALSE,"A3";#N/A,#N/A,FALSE,"A2";#N/A,#N/A,FALSE,"A1"}</definedName>
    <definedName name="wrn.Elaborati._.di._.sintesi._5" localSheetId="2" hidden="1">{#N/A,#N/A,FALSE,"A4";#N/A,#N/A,FALSE,"A3";#N/A,#N/A,FALSE,"A2";#N/A,#N/A,FALSE,"A1"}</definedName>
    <definedName name="wrn.Elaborati._.di._.sintesi._5" localSheetId="8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4" hidden="1">{#N/A,#N/A,FALSE,"Indice"}</definedName>
    <definedName name="wrn.Indice." localSheetId="6" hidden="1">{#N/A,#N/A,FALSE,"Indice"}</definedName>
    <definedName name="wrn.Indice." localSheetId="7" hidden="1">{#N/A,#N/A,FALSE,"Indice"}</definedName>
    <definedName name="wrn.Indice." localSheetId="1" hidden="1">{#N/A,#N/A,FALSE,"Indice"}</definedName>
    <definedName name="wrn.Indice." localSheetId="2" hidden="1">{#N/A,#N/A,FALSE,"Indice"}</definedName>
    <definedName name="wrn.Indice." localSheetId="3" hidden="1">{#N/A,#N/A,FALSE,"Indice"}</definedName>
    <definedName name="wrn.Indice." localSheetId="8" hidden="1">{#N/A,#N/A,FALSE,"Indice"}</definedName>
    <definedName name="wrn.Indice." hidden="1">{#N/A,#N/A,FALSE,"Indice"}</definedName>
    <definedName name="wrn.Indice._1" localSheetId="6" hidden="1">{#N/A,#N/A,FALSE,"Indice"}</definedName>
    <definedName name="wrn.Indice._1" localSheetId="7" hidden="1">{#N/A,#N/A,FALSE,"Indice"}</definedName>
    <definedName name="wrn.Indice._1" localSheetId="1" hidden="1">{#N/A,#N/A,FALSE,"Indice"}</definedName>
    <definedName name="wrn.Indice._1" localSheetId="2" hidden="1">{#N/A,#N/A,FALSE,"Indice"}</definedName>
    <definedName name="wrn.Indice._1" localSheetId="8" hidden="1">{#N/A,#N/A,FALSE,"Indice"}</definedName>
    <definedName name="wrn.Indice._1" hidden="1">{#N/A,#N/A,FALSE,"Indice"}</definedName>
    <definedName name="wrn.Indice._2" localSheetId="6" hidden="1">{#N/A,#N/A,FALSE,"Indice"}</definedName>
    <definedName name="wrn.Indice._2" localSheetId="7" hidden="1">{#N/A,#N/A,FALSE,"Indice"}</definedName>
    <definedName name="wrn.Indice._2" localSheetId="1" hidden="1">{#N/A,#N/A,FALSE,"Indice"}</definedName>
    <definedName name="wrn.Indice._2" localSheetId="2" hidden="1">{#N/A,#N/A,FALSE,"Indice"}</definedName>
    <definedName name="wrn.Indice._2" localSheetId="8" hidden="1">{#N/A,#N/A,FALSE,"Indice"}</definedName>
    <definedName name="wrn.Indice._2" hidden="1">{#N/A,#N/A,FALSE,"Indice"}</definedName>
    <definedName name="wrn.Indice._3" localSheetId="6" hidden="1">{#N/A,#N/A,FALSE,"Indice"}</definedName>
    <definedName name="wrn.Indice._3" localSheetId="7" hidden="1">{#N/A,#N/A,FALSE,"Indice"}</definedName>
    <definedName name="wrn.Indice._3" localSheetId="1" hidden="1">{#N/A,#N/A,FALSE,"Indice"}</definedName>
    <definedName name="wrn.Indice._3" localSheetId="2" hidden="1">{#N/A,#N/A,FALSE,"Indice"}</definedName>
    <definedName name="wrn.Indice._3" localSheetId="8" hidden="1">{#N/A,#N/A,FALSE,"Indice"}</definedName>
    <definedName name="wrn.Indice._3" hidden="1">{#N/A,#N/A,FALSE,"Indice"}</definedName>
    <definedName name="wrn.Indice._4" localSheetId="6" hidden="1">{#N/A,#N/A,FALSE,"Indice"}</definedName>
    <definedName name="wrn.Indice._4" localSheetId="7" hidden="1">{#N/A,#N/A,FALSE,"Indice"}</definedName>
    <definedName name="wrn.Indice._4" localSheetId="1" hidden="1">{#N/A,#N/A,FALSE,"Indice"}</definedName>
    <definedName name="wrn.Indice._4" localSheetId="2" hidden="1">{#N/A,#N/A,FALSE,"Indice"}</definedName>
    <definedName name="wrn.Indice._4" localSheetId="8" hidden="1">{#N/A,#N/A,FALSE,"Indice"}</definedName>
    <definedName name="wrn.Indice._4" hidden="1">{#N/A,#N/A,FALSE,"Indice"}</definedName>
    <definedName name="wrn.Indice._5" localSheetId="6" hidden="1">{#N/A,#N/A,FALSE,"Indice"}</definedName>
    <definedName name="wrn.Indice._5" localSheetId="7" hidden="1">{#N/A,#N/A,FALSE,"Indice"}</definedName>
    <definedName name="wrn.Indice._5" localSheetId="1" hidden="1">{#N/A,#N/A,FALSE,"Indice"}</definedName>
    <definedName name="wrn.Indice._5" localSheetId="2" hidden="1">{#N/A,#N/A,FALSE,"Indice"}</definedName>
    <definedName name="wrn.Indice._5" localSheetId="8" hidden="1">{#N/A,#N/A,FALSE,"Indice"}</definedName>
    <definedName name="wrn.Indice._5" hidden="1">{#N/A,#N/A,FALSE,"Indice"}</definedName>
    <definedName name="wrn.Prospetti._.di._.bilancio." localSheetId="4" hidden="1">{#N/A,#N/A,FALSE,"B3";#N/A,#N/A,FALSE,"B2";#N/A,#N/A,FALSE,"B1"}</definedName>
    <definedName name="wrn.Prospetti._.di._.bilancio." localSheetId="6" hidden="1">{#N/A,#N/A,FALSE,"B3";#N/A,#N/A,FALSE,"B2";#N/A,#N/A,FALSE,"B1"}</definedName>
    <definedName name="wrn.Prospetti._.di._.bilancio." localSheetId="7" hidden="1">{#N/A,#N/A,FALSE,"B3";#N/A,#N/A,FALSE,"B2";#N/A,#N/A,FALSE,"B1"}</definedName>
    <definedName name="wrn.Prospetti._.di._.bilancio." localSheetId="1" hidden="1">{#N/A,#N/A,FALSE,"B3";#N/A,#N/A,FALSE,"B2";#N/A,#N/A,FALSE,"B1"}</definedName>
    <definedName name="wrn.Prospetti._.di._.bilancio." localSheetId="2" hidden="1">{#N/A,#N/A,FALSE,"B3";#N/A,#N/A,FALSE,"B2";#N/A,#N/A,FALSE,"B1"}</definedName>
    <definedName name="wrn.Prospetti._.di._.bilancio." localSheetId="3" hidden="1">{#N/A,#N/A,FALSE,"B3";#N/A,#N/A,FALSE,"B2";#N/A,#N/A,FALSE,"B1"}</definedName>
    <definedName name="wrn.Prospetti._.di._.bilancio." localSheetId="8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6" hidden="1">{#N/A,#N/A,FALSE,"B3";#N/A,#N/A,FALSE,"B2";#N/A,#N/A,FALSE,"B1"}</definedName>
    <definedName name="wrn.Prospetti._.di._.bilancio._1" localSheetId="7" hidden="1">{#N/A,#N/A,FALSE,"B3";#N/A,#N/A,FALSE,"B2";#N/A,#N/A,FALSE,"B1"}</definedName>
    <definedName name="wrn.Prospetti._.di._.bilancio._1" localSheetId="1" hidden="1">{#N/A,#N/A,FALSE,"B3";#N/A,#N/A,FALSE,"B2";#N/A,#N/A,FALSE,"B1"}</definedName>
    <definedName name="wrn.Prospetti._.di._.bilancio._1" localSheetId="2" hidden="1">{#N/A,#N/A,FALSE,"B3";#N/A,#N/A,FALSE,"B2";#N/A,#N/A,FALSE,"B1"}</definedName>
    <definedName name="wrn.Prospetti._.di._.bilancio._1" localSheetId="8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6" hidden="1">{#N/A,#N/A,FALSE,"B3";#N/A,#N/A,FALSE,"B2";#N/A,#N/A,FALSE,"B1"}</definedName>
    <definedName name="wrn.Prospetti._.di._.bilancio._2" localSheetId="7" hidden="1">{#N/A,#N/A,FALSE,"B3";#N/A,#N/A,FALSE,"B2";#N/A,#N/A,FALSE,"B1"}</definedName>
    <definedName name="wrn.Prospetti._.di._.bilancio._2" localSheetId="1" hidden="1">{#N/A,#N/A,FALSE,"B3";#N/A,#N/A,FALSE,"B2";#N/A,#N/A,FALSE,"B1"}</definedName>
    <definedName name="wrn.Prospetti._.di._.bilancio._2" localSheetId="2" hidden="1">{#N/A,#N/A,FALSE,"B3";#N/A,#N/A,FALSE,"B2";#N/A,#N/A,FALSE,"B1"}</definedName>
    <definedName name="wrn.Prospetti._.di._.bilancio._2" localSheetId="8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6" hidden="1">{#N/A,#N/A,FALSE,"B3";#N/A,#N/A,FALSE,"B2";#N/A,#N/A,FALSE,"B1"}</definedName>
    <definedName name="wrn.Prospetti._.di._.bilancio._3" localSheetId="7" hidden="1">{#N/A,#N/A,FALSE,"B3";#N/A,#N/A,FALSE,"B2";#N/A,#N/A,FALSE,"B1"}</definedName>
    <definedName name="wrn.Prospetti._.di._.bilancio._3" localSheetId="1" hidden="1">{#N/A,#N/A,FALSE,"B3";#N/A,#N/A,FALSE,"B2";#N/A,#N/A,FALSE,"B1"}</definedName>
    <definedName name="wrn.Prospetti._.di._.bilancio._3" localSheetId="2" hidden="1">{#N/A,#N/A,FALSE,"B3";#N/A,#N/A,FALSE,"B2";#N/A,#N/A,FALSE,"B1"}</definedName>
    <definedName name="wrn.Prospetti._.di._.bilancio._3" localSheetId="8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6" hidden="1">{#N/A,#N/A,FALSE,"B3";#N/A,#N/A,FALSE,"B2";#N/A,#N/A,FALSE,"B1"}</definedName>
    <definedName name="wrn.Prospetti._.di._.bilancio._4" localSheetId="7" hidden="1">{#N/A,#N/A,FALSE,"B3";#N/A,#N/A,FALSE,"B2";#N/A,#N/A,FALSE,"B1"}</definedName>
    <definedName name="wrn.Prospetti._.di._.bilancio._4" localSheetId="1" hidden="1">{#N/A,#N/A,FALSE,"B3";#N/A,#N/A,FALSE,"B2";#N/A,#N/A,FALSE,"B1"}</definedName>
    <definedName name="wrn.Prospetti._.di._.bilancio._4" localSheetId="2" hidden="1">{#N/A,#N/A,FALSE,"B3";#N/A,#N/A,FALSE,"B2";#N/A,#N/A,FALSE,"B1"}</definedName>
    <definedName name="wrn.Prospetti._.di._.bilancio._4" localSheetId="8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6" hidden="1">{#N/A,#N/A,FALSE,"B3";#N/A,#N/A,FALSE,"B2";#N/A,#N/A,FALSE,"B1"}</definedName>
    <definedName name="wrn.Prospetti._.di._.bilancio._5" localSheetId="7" hidden="1">{#N/A,#N/A,FALSE,"B3";#N/A,#N/A,FALSE,"B2";#N/A,#N/A,FALSE,"B1"}</definedName>
    <definedName name="wrn.Prospetti._.di._.bilancio._5" localSheetId="1" hidden="1">{#N/A,#N/A,FALSE,"B3";#N/A,#N/A,FALSE,"B2";#N/A,#N/A,FALSE,"B1"}</definedName>
    <definedName name="wrn.Prospetti._.di._.bilancio._5" localSheetId="2" hidden="1">{#N/A,#N/A,FALSE,"B3";#N/A,#N/A,FALSE,"B2";#N/A,#N/A,FALSE,"B1"}</definedName>
    <definedName name="wrn.Prospetti._.di._.bilancio._5" localSheetId="8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4" hidden="1">{#N/A,#N/A,FALSE,"B1";#N/A,#N/A,FALSE,"B2";#N/A,#N/A,FALSE,"B3";#N/A,#N/A,FALSE,"A4";#N/A,#N/A,FALSE,"A3";#N/A,#N/A,FALSE,"A2";#N/A,#N/A,FALSE,"A1";#N/A,#N/A,FALSE,"Indice"}</definedName>
    <definedName name="wrn.Tutti." localSheetId="6" hidden="1">{#N/A,#N/A,FALSE,"B1";#N/A,#N/A,FALSE,"B2";#N/A,#N/A,FALSE,"B3";#N/A,#N/A,FALSE,"A4";#N/A,#N/A,FALSE,"A3";#N/A,#N/A,FALSE,"A2";#N/A,#N/A,FALSE,"A1";#N/A,#N/A,FALSE,"Indice"}</definedName>
    <definedName name="wrn.Tutti." localSheetId="7" hidden="1">{#N/A,#N/A,FALSE,"B1";#N/A,#N/A,FALSE,"B2";#N/A,#N/A,FALSE,"B3";#N/A,#N/A,FALSE,"A4";#N/A,#N/A,FALSE,"A3";#N/A,#N/A,FALSE,"A2";#N/A,#N/A,FALSE,"A1";#N/A,#N/A,FALSE,"Indice"}</definedName>
    <definedName name="wrn.Tutti." localSheetId="1" hidden="1">{#N/A,#N/A,FALSE,"B1";#N/A,#N/A,FALSE,"B2";#N/A,#N/A,FALSE,"B3";#N/A,#N/A,FALSE,"A4";#N/A,#N/A,FALSE,"A3";#N/A,#N/A,FALSE,"A2";#N/A,#N/A,FALSE,"A1";#N/A,#N/A,FALSE,"Indice"}</definedName>
    <definedName name="wrn.Tutti." localSheetId="2" hidden="1">{#N/A,#N/A,FALSE,"B1";#N/A,#N/A,FALSE,"B2";#N/A,#N/A,FALSE,"B3";#N/A,#N/A,FALSE,"A4";#N/A,#N/A,FALSE,"A3";#N/A,#N/A,FALSE,"A2";#N/A,#N/A,FALSE,"A1";#N/A,#N/A,FALSE,"Indice"}</definedName>
    <definedName name="wrn.Tutti." localSheetId="3" hidden="1">{#N/A,#N/A,FALSE,"B1";#N/A,#N/A,FALSE,"B2";#N/A,#N/A,FALSE,"B3";#N/A,#N/A,FALSE,"A4";#N/A,#N/A,FALSE,"A3";#N/A,#N/A,FALSE,"A2";#N/A,#N/A,FALSE,"A1";#N/A,#N/A,FALSE,"Indice"}</definedName>
    <definedName name="wrn.Tutti." localSheetId="8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6" hidden="1">{#N/A,#N/A,FALSE,"B1";#N/A,#N/A,FALSE,"B2";#N/A,#N/A,FALSE,"B3";#N/A,#N/A,FALSE,"A4";#N/A,#N/A,FALSE,"A3";#N/A,#N/A,FALSE,"A2";#N/A,#N/A,FALSE,"A1";#N/A,#N/A,FALSE,"Indice"}</definedName>
    <definedName name="wrn.Tutti._1" localSheetId="7" hidden="1">{#N/A,#N/A,FALSE,"B1";#N/A,#N/A,FALSE,"B2";#N/A,#N/A,FALSE,"B3";#N/A,#N/A,FALSE,"A4";#N/A,#N/A,FALSE,"A3";#N/A,#N/A,FALSE,"A2";#N/A,#N/A,FALSE,"A1";#N/A,#N/A,FALSE,"Indice"}</definedName>
    <definedName name="wrn.Tutti._1" localSheetId="1" hidden="1">{#N/A,#N/A,FALSE,"B1";#N/A,#N/A,FALSE,"B2";#N/A,#N/A,FALSE,"B3";#N/A,#N/A,FALSE,"A4";#N/A,#N/A,FALSE,"A3";#N/A,#N/A,FALSE,"A2";#N/A,#N/A,FALSE,"A1";#N/A,#N/A,FALSE,"Indice"}</definedName>
    <definedName name="wrn.Tutti._1" localSheetId="2" hidden="1">{#N/A,#N/A,FALSE,"B1";#N/A,#N/A,FALSE,"B2";#N/A,#N/A,FALSE,"B3";#N/A,#N/A,FALSE,"A4";#N/A,#N/A,FALSE,"A3";#N/A,#N/A,FALSE,"A2";#N/A,#N/A,FALSE,"A1";#N/A,#N/A,FALSE,"Indice"}</definedName>
    <definedName name="wrn.Tutti._1" localSheetId="8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6" hidden="1">{#N/A,#N/A,FALSE,"B1";#N/A,#N/A,FALSE,"B2";#N/A,#N/A,FALSE,"B3";#N/A,#N/A,FALSE,"A4";#N/A,#N/A,FALSE,"A3";#N/A,#N/A,FALSE,"A2";#N/A,#N/A,FALSE,"A1";#N/A,#N/A,FALSE,"Indice"}</definedName>
    <definedName name="wrn.Tutti._2" localSheetId="7" hidden="1">{#N/A,#N/A,FALSE,"B1";#N/A,#N/A,FALSE,"B2";#N/A,#N/A,FALSE,"B3";#N/A,#N/A,FALSE,"A4";#N/A,#N/A,FALSE,"A3";#N/A,#N/A,FALSE,"A2";#N/A,#N/A,FALSE,"A1";#N/A,#N/A,FALSE,"Indice"}</definedName>
    <definedName name="wrn.Tutti._2" localSheetId="1" hidden="1">{#N/A,#N/A,FALSE,"B1";#N/A,#N/A,FALSE,"B2";#N/A,#N/A,FALSE,"B3";#N/A,#N/A,FALSE,"A4";#N/A,#N/A,FALSE,"A3";#N/A,#N/A,FALSE,"A2";#N/A,#N/A,FALSE,"A1";#N/A,#N/A,FALSE,"Indice"}</definedName>
    <definedName name="wrn.Tutti._2" localSheetId="2" hidden="1">{#N/A,#N/A,FALSE,"B1";#N/A,#N/A,FALSE,"B2";#N/A,#N/A,FALSE,"B3";#N/A,#N/A,FALSE,"A4";#N/A,#N/A,FALSE,"A3";#N/A,#N/A,FALSE,"A2";#N/A,#N/A,FALSE,"A1";#N/A,#N/A,FALSE,"Indice"}</definedName>
    <definedName name="wrn.Tutti._2" localSheetId="8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6" hidden="1">{#N/A,#N/A,FALSE,"B1";#N/A,#N/A,FALSE,"B2";#N/A,#N/A,FALSE,"B3";#N/A,#N/A,FALSE,"A4";#N/A,#N/A,FALSE,"A3";#N/A,#N/A,FALSE,"A2";#N/A,#N/A,FALSE,"A1";#N/A,#N/A,FALSE,"Indice"}</definedName>
    <definedName name="wrn.Tutti._3" localSheetId="7" hidden="1">{#N/A,#N/A,FALSE,"B1";#N/A,#N/A,FALSE,"B2";#N/A,#N/A,FALSE,"B3";#N/A,#N/A,FALSE,"A4";#N/A,#N/A,FALSE,"A3";#N/A,#N/A,FALSE,"A2";#N/A,#N/A,FALSE,"A1";#N/A,#N/A,FALSE,"Indice"}</definedName>
    <definedName name="wrn.Tutti._3" localSheetId="1" hidden="1">{#N/A,#N/A,FALSE,"B1";#N/A,#N/A,FALSE,"B2";#N/A,#N/A,FALSE,"B3";#N/A,#N/A,FALSE,"A4";#N/A,#N/A,FALSE,"A3";#N/A,#N/A,FALSE,"A2";#N/A,#N/A,FALSE,"A1";#N/A,#N/A,FALSE,"Indice"}</definedName>
    <definedName name="wrn.Tutti._3" localSheetId="2" hidden="1">{#N/A,#N/A,FALSE,"B1";#N/A,#N/A,FALSE,"B2";#N/A,#N/A,FALSE,"B3";#N/A,#N/A,FALSE,"A4";#N/A,#N/A,FALSE,"A3";#N/A,#N/A,FALSE,"A2";#N/A,#N/A,FALSE,"A1";#N/A,#N/A,FALSE,"Indice"}</definedName>
    <definedName name="wrn.Tutti._3" localSheetId="8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6" hidden="1">{#N/A,#N/A,FALSE,"B1";#N/A,#N/A,FALSE,"B2";#N/A,#N/A,FALSE,"B3";#N/A,#N/A,FALSE,"A4";#N/A,#N/A,FALSE,"A3";#N/A,#N/A,FALSE,"A2";#N/A,#N/A,FALSE,"A1";#N/A,#N/A,FALSE,"Indice"}</definedName>
    <definedName name="wrn.Tutti._4" localSheetId="7" hidden="1">{#N/A,#N/A,FALSE,"B1";#N/A,#N/A,FALSE,"B2";#N/A,#N/A,FALSE,"B3";#N/A,#N/A,FALSE,"A4";#N/A,#N/A,FALSE,"A3";#N/A,#N/A,FALSE,"A2";#N/A,#N/A,FALSE,"A1";#N/A,#N/A,FALSE,"Indice"}</definedName>
    <definedName name="wrn.Tutti._4" localSheetId="1" hidden="1">{#N/A,#N/A,FALSE,"B1";#N/A,#N/A,FALSE,"B2";#N/A,#N/A,FALSE,"B3";#N/A,#N/A,FALSE,"A4";#N/A,#N/A,FALSE,"A3";#N/A,#N/A,FALSE,"A2";#N/A,#N/A,FALSE,"A1";#N/A,#N/A,FALSE,"Indice"}</definedName>
    <definedName name="wrn.Tutti._4" localSheetId="2" hidden="1">{#N/A,#N/A,FALSE,"B1";#N/A,#N/A,FALSE,"B2";#N/A,#N/A,FALSE,"B3";#N/A,#N/A,FALSE,"A4";#N/A,#N/A,FALSE,"A3";#N/A,#N/A,FALSE,"A2";#N/A,#N/A,FALSE,"A1";#N/A,#N/A,FALSE,"Indice"}</definedName>
    <definedName name="wrn.Tutti._4" localSheetId="8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6" hidden="1">{#N/A,#N/A,FALSE,"B1";#N/A,#N/A,FALSE,"B2";#N/A,#N/A,FALSE,"B3";#N/A,#N/A,FALSE,"A4";#N/A,#N/A,FALSE,"A3";#N/A,#N/A,FALSE,"A2";#N/A,#N/A,FALSE,"A1";#N/A,#N/A,FALSE,"Indice"}</definedName>
    <definedName name="wrn.Tutti._5" localSheetId="7" hidden="1">{#N/A,#N/A,FALSE,"B1";#N/A,#N/A,FALSE,"B2";#N/A,#N/A,FALSE,"B3";#N/A,#N/A,FALSE,"A4";#N/A,#N/A,FALSE,"A3";#N/A,#N/A,FALSE,"A2";#N/A,#N/A,FALSE,"A1";#N/A,#N/A,FALSE,"Indice"}</definedName>
    <definedName name="wrn.Tutti._5" localSheetId="1" hidden="1">{#N/A,#N/A,FALSE,"B1";#N/A,#N/A,FALSE,"B2";#N/A,#N/A,FALSE,"B3";#N/A,#N/A,FALSE,"A4";#N/A,#N/A,FALSE,"A3";#N/A,#N/A,FALSE,"A2";#N/A,#N/A,FALSE,"A1";#N/A,#N/A,FALSE,"Indice"}</definedName>
    <definedName name="wrn.Tutti._5" localSheetId="2" hidden="1">{#N/A,#N/A,FALSE,"B1";#N/A,#N/A,FALSE,"B2";#N/A,#N/A,FALSE,"B3";#N/A,#N/A,FALSE,"A4";#N/A,#N/A,FALSE,"A3";#N/A,#N/A,FALSE,"A2";#N/A,#N/A,FALSE,"A1";#N/A,#N/A,FALSE,"Indice"}</definedName>
    <definedName name="wrn.Tutti._5" localSheetId="8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localSheetId="4" hidden="1">{#N/A,#N/A,FALSE,"Indice"}</definedName>
    <definedName name="x" localSheetId="6" hidden="1">{#N/A,#N/A,FALSE,"Indice"}</definedName>
    <definedName name="x" localSheetId="7" hidden="1">{#N/A,#N/A,FALSE,"Indice"}</definedName>
    <definedName name="x" localSheetId="1" hidden="1">{#N/A,#N/A,FALSE,"Indice"}</definedName>
    <definedName name="x" localSheetId="2" hidden="1">{#N/A,#N/A,FALSE,"Indice"}</definedName>
    <definedName name="x" localSheetId="3" hidden="1">{#N/A,#N/A,FALSE,"Indice"}</definedName>
    <definedName name="x" localSheetId="8" hidden="1">{#N/A,#N/A,FALSE,"Indice"}</definedName>
    <definedName name="x" hidden="1">{#N/A,#N/A,FALSE,"Indice"}</definedName>
    <definedName name="x_1" localSheetId="6" hidden="1">{#N/A,#N/A,FALSE,"Indice"}</definedName>
    <definedName name="x_1" localSheetId="7" hidden="1">{#N/A,#N/A,FALSE,"Indice"}</definedName>
    <definedName name="x_1" localSheetId="1" hidden="1">{#N/A,#N/A,FALSE,"Indice"}</definedName>
    <definedName name="x_1" localSheetId="2" hidden="1">{#N/A,#N/A,FALSE,"Indice"}</definedName>
    <definedName name="x_1" localSheetId="8" hidden="1">{#N/A,#N/A,FALSE,"Indice"}</definedName>
    <definedName name="x_1" hidden="1">{#N/A,#N/A,FALSE,"Indice"}</definedName>
    <definedName name="x_2" localSheetId="6" hidden="1">{#N/A,#N/A,FALSE,"Indice"}</definedName>
    <definedName name="x_2" localSheetId="7" hidden="1">{#N/A,#N/A,FALSE,"Indice"}</definedName>
    <definedName name="x_2" localSheetId="1" hidden="1">{#N/A,#N/A,FALSE,"Indice"}</definedName>
    <definedName name="x_2" localSheetId="2" hidden="1">{#N/A,#N/A,FALSE,"Indice"}</definedName>
    <definedName name="x_2" localSheetId="8" hidden="1">{#N/A,#N/A,FALSE,"Indice"}</definedName>
    <definedName name="x_2" hidden="1">{#N/A,#N/A,FALSE,"Indice"}</definedName>
    <definedName name="x_3" localSheetId="6" hidden="1">{#N/A,#N/A,FALSE,"Indice"}</definedName>
    <definedName name="x_3" localSheetId="7" hidden="1">{#N/A,#N/A,FALSE,"Indice"}</definedName>
    <definedName name="x_3" localSheetId="1" hidden="1">{#N/A,#N/A,FALSE,"Indice"}</definedName>
    <definedName name="x_3" localSheetId="2" hidden="1">{#N/A,#N/A,FALSE,"Indice"}</definedName>
    <definedName name="x_3" localSheetId="8" hidden="1">{#N/A,#N/A,FALSE,"Indice"}</definedName>
    <definedName name="x_3" hidden="1">{#N/A,#N/A,FALSE,"Indice"}</definedName>
    <definedName name="x_4" localSheetId="6" hidden="1">{#N/A,#N/A,FALSE,"Indice"}</definedName>
    <definedName name="x_4" localSheetId="7" hidden="1">{#N/A,#N/A,FALSE,"Indice"}</definedName>
    <definedName name="x_4" localSheetId="1" hidden="1">{#N/A,#N/A,FALSE,"Indice"}</definedName>
    <definedName name="x_4" localSheetId="2" hidden="1">{#N/A,#N/A,FALSE,"Indice"}</definedName>
    <definedName name="x_4" localSheetId="8" hidden="1">{#N/A,#N/A,FALSE,"Indice"}</definedName>
    <definedName name="x_4" hidden="1">{#N/A,#N/A,FALSE,"Indice"}</definedName>
    <definedName name="x_5" localSheetId="6" hidden="1">{#N/A,#N/A,FALSE,"Indice"}</definedName>
    <definedName name="x_5" localSheetId="7" hidden="1">{#N/A,#N/A,FALSE,"Indice"}</definedName>
    <definedName name="x_5" localSheetId="1" hidden="1">{#N/A,#N/A,FALSE,"Indice"}</definedName>
    <definedName name="x_5" localSheetId="2" hidden="1">{#N/A,#N/A,FALSE,"Indice"}</definedName>
    <definedName name="x_5" localSheetId="8" hidden="1">{#N/A,#N/A,FALSE,"Indice"}</definedName>
    <definedName name="x_5" hidden="1">{#N/A,#N/A,FALSE,"Indice"}</definedName>
    <definedName name="xas" localSheetId="4" hidden="1">{#N/A,#N/A,FALSE,"Indice"}</definedName>
    <definedName name="xas" localSheetId="6" hidden="1">{#N/A,#N/A,FALSE,"Indice"}</definedName>
    <definedName name="xas" localSheetId="7" hidden="1">{#N/A,#N/A,FALSE,"Indice"}</definedName>
    <definedName name="xas" localSheetId="1" hidden="1">{#N/A,#N/A,FALSE,"Indice"}</definedName>
    <definedName name="xas" localSheetId="2" hidden="1">{#N/A,#N/A,FALSE,"Indice"}</definedName>
    <definedName name="xas" localSheetId="3" hidden="1">{#N/A,#N/A,FALSE,"Indice"}</definedName>
    <definedName name="xas" localSheetId="8" hidden="1">{#N/A,#N/A,FALSE,"Indice"}</definedName>
    <definedName name="xas" hidden="1">{#N/A,#N/A,FALSE,"Indice"}</definedName>
    <definedName name="xas_1" localSheetId="6" hidden="1">{#N/A,#N/A,FALSE,"Indice"}</definedName>
    <definedName name="xas_1" localSheetId="7" hidden="1">{#N/A,#N/A,FALSE,"Indice"}</definedName>
    <definedName name="xas_1" localSheetId="1" hidden="1">{#N/A,#N/A,FALSE,"Indice"}</definedName>
    <definedName name="xas_1" localSheetId="2" hidden="1">{#N/A,#N/A,FALSE,"Indice"}</definedName>
    <definedName name="xas_1" localSheetId="8" hidden="1">{#N/A,#N/A,FALSE,"Indice"}</definedName>
    <definedName name="xas_1" hidden="1">{#N/A,#N/A,FALSE,"Indice"}</definedName>
    <definedName name="xas_2" localSheetId="6" hidden="1">{#N/A,#N/A,FALSE,"Indice"}</definedName>
    <definedName name="xas_2" localSheetId="7" hidden="1">{#N/A,#N/A,FALSE,"Indice"}</definedName>
    <definedName name="xas_2" localSheetId="1" hidden="1">{#N/A,#N/A,FALSE,"Indice"}</definedName>
    <definedName name="xas_2" localSheetId="2" hidden="1">{#N/A,#N/A,FALSE,"Indice"}</definedName>
    <definedName name="xas_2" localSheetId="8" hidden="1">{#N/A,#N/A,FALSE,"Indice"}</definedName>
    <definedName name="xas_2" hidden="1">{#N/A,#N/A,FALSE,"Indice"}</definedName>
    <definedName name="xas_3" localSheetId="6" hidden="1">{#N/A,#N/A,FALSE,"Indice"}</definedName>
    <definedName name="xas_3" localSheetId="7" hidden="1">{#N/A,#N/A,FALSE,"Indice"}</definedName>
    <definedName name="xas_3" localSheetId="1" hidden="1">{#N/A,#N/A,FALSE,"Indice"}</definedName>
    <definedName name="xas_3" localSheetId="2" hidden="1">{#N/A,#N/A,FALSE,"Indice"}</definedName>
    <definedName name="xas_3" localSheetId="8" hidden="1">{#N/A,#N/A,FALSE,"Indice"}</definedName>
    <definedName name="xas_3" hidden="1">{#N/A,#N/A,FALSE,"Indice"}</definedName>
    <definedName name="xas_4" localSheetId="6" hidden="1">{#N/A,#N/A,FALSE,"Indice"}</definedName>
    <definedName name="xas_4" localSheetId="7" hidden="1">{#N/A,#N/A,FALSE,"Indice"}</definedName>
    <definedName name="xas_4" localSheetId="1" hidden="1">{#N/A,#N/A,FALSE,"Indice"}</definedName>
    <definedName name="xas_4" localSheetId="2" hidden="1">{#N/A,#N/A,FALSE,"Indice"}</definedName>
    <definedName name="xas_4" localSheetId="8" hidden="1">{#N/A,#N/A,FALSE,"Indice"}</definedName>
    <definedName name="xas_4" hidden="1">{#N/A,#N/A,FALSE,"Indice"}</definedName>
    <definedName name="xas_5" localSheetId="6" hidden="1">{#N/A,#N/A,FALSE,"Indice"}</definedName>
    <definedName name="xas_5" localSheetId="7" hidden="1">{#N/A,#N/A,FALSE,"Indice"}</definedName>
    <definedName name="xas_5" localSheetId="1" hidden="1">{#N/A,#N/A,FALSE,"Indice"}</definedName>
    <definedName name="xas_5" localSheetId="2" hidden="1">{#N/A,#N/A,FALSE,"Indice"}</definedName>
    <definedName name="xas_5" localSheetId="8" hidden="1">{#N/A,#N/A,FALSE,"Indice"}</definedName>
    <definedName name="xas_5" hidden="1">{#N/A,#N/A,FALSE,"Indice"}</definedName>
    <definedName name="ZA" localSheetId="4" hidden="1">{#N/A,#N/A,FALSE,"B1";#N/A,#N/A,FALSE,"B2";#N/A,#N/A,FALSE,"B3";#N/A,#N/A,FALSE,"A4";#N/A,#N/A,FALSE,"A3";#N/A,#N/A,FALSE,"A2";#N/A,#N/A,FALSE,"A1";#N/A,#N/A,FALSE,"Indice"}</definedName>
    <definedName name="ZA" localSheetId="6" hidden="1">{#N/A,#N/A,FALSE,"B1";#N/A,#N/A,FALSE,"B2";#N/A,#N/A,FALSE,"B3";#N/A,#N/A,FALSE,"A4";#N/A,#N/A,FALSE,"A3";#N/A,#N/A,FALSE,"A2";#N/A,#N/A,FALSE,"A1";#N/A,#N/A,FALSE,"Indice"}</definedName>
    <definedName name="ZA" localSheetId="7" hidden="1">{#N/A,#N/A,FALSE,"B1";#N/A,#N/A,FALSE,"B2";#N/A,#N/A,FALSE,"B3";#N/A,#N/A,FALSE,"A4";#N/A,#N/A,FALSE,"A3";#N/A,#N/A,FALSE,"A2";#N/A,#N/A,FALSE,"A1";#N/A,#N/A,FALSE,"Indice"}</definedName>
    <definedName name="ZA" localSheetId="1" hidden="1">{#N/A,#N/A,FALSE,"B1";#N/A,#N/A,FALSE,"B2";#N/A,#N/A,FALSE,"B3";#N/A,#N/A,FALSE,"A4";#N/A,#N/A,FALSE,"A3";#N/A,#N/A,FALSE,"A2";#N/A,#N/A,FALSE,"A1";#N/A,#N/A,FALSE,"Indice"}</definedName>
    <definedName name="ZA" localSheetId="2" hidden="1">{#N/A,#N/A,FALSE,"B1";#N/A,#N/A,FALSE,"B2";#N/A,#N/A,FALSE,"B3";#N/A,#N/A,FALSE,"A4";#N/A,#N/A,FALSE,"A3";#N/A,#N/A,FALSE,"A2";#N/A,#N/A,FALSE,"A1";#N/A,#N/A,FALSE,"Indice"}</definedName>
    <definedName name="ZA" localSheetId="3" hidden="1">{#N/A,#N/A,FALSE,"B1";#N/A,#N/A,FALSE,"B2";#N/A,#N/A,FALSE,"B3";#N/A,#N/A,FALSE,"A4";#N/A,#N/A,FALSE,"A3";#N/A,#N/A,FALSE,"A2";#N/A,#N/A,FALSE,"A1";#N/A,#N/A,FALSE,"Indice"}</definedName>
    <definedName name="ZA" localSheetId="8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6" hidden="1">{#N/A,#N/A,FALSE,"B1";#N/A,#N/A,FALSE,"B2";#N/A,#N/A,FALSE,"B3";#N/A,#N/A,FALSE,"A4";#N/A,#N/A,FALSE,"A3";#N/A,#N/A,FALSE,"A2";#N/A,#N/A,FALSE,"A1";#N/A,#N/A,FALSE,"Indice"}</definedName>
    <definedName name="ZA_1" localSheetId="7" hidden="1">{#N/A,#N/A,FALSE,"B1";#N/A,#N/A,FALSE,"B2";#N/A,#N/A,FALSE,"B3";#N/A,#N/A,FALSE,"A4";#N/A,#N/A,FALSE,"A3";#N/A,#N/A,FALSE,"A2";#N/A,#N/A,FALSE,"A1";#N/A,#N/A,FALSE,"Indice"}</definedName>
    <definedName name="ZA_1" localSheetId="1" hidden="1">{#N/A,#N/A,FALSE,"B1";#N/A,#N/A,FALSE,"B2";#N/A,#N/A,FALSE,"B3";#N/A,#N/A,FALSE,"A4";#N/A,#N/A,FALSE,"A3";#N/A,#N/A,FALSE,"A2";#N/A,#N/A,FALSE,"A1";#N/A,#N/A,FALSE,"Indice"}</definedName>
    <definedName name="ZA_1" localSheetId="2" hidden="1">{#N/A,#N/A,FALSE,"B1";#N/A,#N/A,FALSE,"B2";#N/A,#N/A,FALSE,"B3";#N/A,#N/A,FALSE,"A4";#N/A,#N/A,FALSE,"A3";#N/A,#N/A,FALSE,"A2";#N/A,#N/A,FALSE,"A1";#N/A,#N/A,FALSE,"Indice"}</definedName>
    <definedName name="ZA_1" localSheetId="8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6" hidden="1">{#N/A,#N/A,FALSE,"B1";#N/A,#N/A,FALSE,"B2";#N/A,#N/A,FALSE,"B3";#N/A,#N/A,FALSE,"A4";#N/A,#N/A,FALSE,"A3";#N/A,#N/A,FALSE,"A2";#N/A,#N/A,FALSE,"A1";#N/A,#N/A,FALSE,"Indice"}</definedName>
    <definedName name="ZA_2" localSheetId="7" hidden="1">{#N/A,#N/A,FALSE,"B1";#N/A,#N/A,FALSE,"B2";#N/A,#N/A,FALSE,"B3";#N/A,#N/A,FALSE,"A4";#N/A,#N/A,FALSE,"A3";#N/A,#N/A,FALSE,"A2";#N/A,#N/A,FALSE,"A1";#N/A,#N/A,FALSE,"Indice"}</definedName>
    <definedName name="ZA_2" localSheetId="1" hidden="1">{#N/A,#N/A,FALSE,"B1";#N/A,#N/A,FALSE,"B2";#N/A,#N/A,FALSE,"B3";#N/A,#N/A,FALSE,"A4";#N/A,#N/A,FALSE,"A3";#N/A,#N/A,FALSE,"A2";#N/A,#N/A,FALSE,"A1";#N/A,#N/A,FALSE,"Indice"}</definedName>
    <definedName name="ZA_2" localSheetId="2" hidden="1">{#N/A,#N/A,FALSE,"B1";#N/A,#N/A,FALSE,"B2";#N/A,#N/A,FALSE,"B3";#N/A,#N/A,FALSE,"A4";#N/A,#N/A,FALSE,"A3";#N/A,#N/A,FALSE,"A2";#N/A,#N/A,FALSE,"A1";#N/A,#N/A,FALSE,"Indice"}</definedName>
    <definedName name="ZA_2" localSheetId="8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6" hidden="1">{#N/A,#N/A,FALSE,"B1";#N/A,#N/A,FALSE,"B2";#N/A,#N/A,FALSE,"B3";#N/A,#N/A,FALSE,"A4";#N/A,#N/A,FALSE,"A3";#N/A,#N/A,FALSE,"A2";#N/A,#N/A,FALSE,"A1";#N/A,#N/A,FALSE,"Indice"}</definedName>
    <definedName name="ZA_3" localSheetId="7" hidden="1">{#N/A,#N/A,FALSE,"B1";#N/A,#N/A,FALSE,"B2";#N/A,#N/A,FALSE,"B3";#N/A,#N/A,FALSE,"A4";#N/A,#N/A,FALSE,"A3";#N/A,#N/A,FALSE,"A2";#N/A,#N/A,FALSE,"A1";#N/A,#N/A,FALSE,"Indice"}</definedName>
    <definedName name="ZA_3" localSheetId="1" hidden="1">{#N/A,#N/A,FALSE,"B1";#N/A,#N/A,FALSE,"B2";#N/A,#N/A,FALSE,"B3";#N/A,#N/A,FALSE,"A4";#N/A,#N/A,FALSE,"A3";#N/A,#N/A,FALSE,"A2";#N/A,#N/A,FALSE,"A1";#N/A,#N/A,FALSE,"Indice"}</definedName>
    <definedName name="ZA_3" localSheetId="2" hidden="1">{#N/A,#N/A,FALSE,"B1";#N/A,#N/A,FALSE,"B2";#N/A,#N/A,FALSE,"B3";#N/A,#N/A,FALSE,"A4";#N/A,#N/A,FALSE,"A3";#N/A,#N/A,FALSE,"A2";#N/A,#N/A,FALSE,"A1";#N/A,#N/A,FALSE,"Indice"}</definedName>
    <definedName name="ZA_3" localSheetId="8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6" hidden="1">{#N/A,#N/A,FALSE,"B1";#N/A,#N/A,FALSE,"B2";#N/A,#N/A,FALSE,"B3";#N/A,#N/A,FALSE,"A4";#N/A,#N/A,FALSE,"A3";#N/A,#N/A,FALSE,"A2";#N/A,#N/A,FALSE,"A1";#N/A,#N/A,FALSE,"Indice"}</definedName>
    <definedName name="ZA_4" localSheetId="7" hidden="1">{#N/A,#N/A,FALSE,"B1";#N/A,#N/A,FALSE,"B2";#N/A,#N/A,FALSE,"B3";#N/A,#N/A,FALSE,"A4";#N/A,#N/A,FALSE,"A3";#N/A,#N/A,FALSE,"A2";#N/A,#N/A,FALSE,"A1";#N/A,#N/A,FALSE,"Indice"}</definedName>
    <definedName name="ZA_4" localSheetId="1" hidden="1">{#N/A,#N/A,FALSE,"B1";#N/A,#N/A,FALSE,"B2";#N/A,#N/A,FALSE,"B3";#N/A,#N/A,FALSE,"A4";#N/A,#N/A,FALSE,"A3";#N/A,#N/A,FALSE,"A2";#N/A,#N/A,FALSE,"A1";#N/A,#N/A,FALSE,"Indice"}</definedName>
    <definedName name="ZA_4" localSheetId="2" hidden="1">{#N/A,#N/A,FALSE,"B1";#N/A,#N/A,FALSE,"B2";#N/A,#N/A,FALSE,"B3";#N/A,#N/A,FALSE,"A4";#N/A,#N/A,FALSE,"A3";#N/A,#N/A,FALSE,"A2";#N/A,#N/A,FALSE,"A1";#N/A,#N/A,FALSE,"Indice"}</definedName>
    <definedName name="ZA_4" localSheetId="8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6" hidden="1">{#N/A,#N/A,FALSE,"B1";#N/A,#N/A,FALSE,"B2";#N/A,#N/A,FALSE,"B3";#N/A,#N/A,FALSE,"A4";#N/A,#N/A,FALSE,"A3";#N/A,#N/A,FALSE,"A2";#N/A,#N/A,FALSE,"A1";#N/A,#N/A,FALSE,"Indice"}</definedName>
    <definedName name="ZA_5" localSheetId="7" hidden="1">{#N/A,#N/A,FALSE,"B1";#N/A,#N/A,FALSE,"B2";#N/A,#N/A,FALSE,"B3";#N/A,#N/A,FALSE,"A4";#N/A,#N/A,FALSE,"A3";#N/A,#N/A,FALSE,"A2";#N/A,#N/A,FALSE,"A1";#N/A,#N/A,FALSE,"Indice"}</definedName>
    <definedName name="ZA_5" localSheetId="1" hidden="1">{#N/A,#N/A,FALSE,"B1";#N/A,#N/A,FALSE,"B2";#N/A,#N/A,FALSE,"B3";#N/A,#N/A,FALSE,"A4";#N/A,#N/A,FALSE,"A3";#N/A,#N/A,FALSE,"A2";#N/A,#N/A,FALSE,"A1";#N/A,#N/A,FALSE,"Indice"}</definedName>
    <definedName name="ZA_5" localSheetId="2" hidden="1">{#N/A,#N/A,FALSE,"B1";#N/A,#N/A,FALSE,"B2";#N/A,#N/A,FALSE,"B3";#N/A,#N/A,FALSE,"A4";#N/A,#N/A,FALSE,"A3";#N/A,#N/A,FALSE,"A2";#N/A,#N/A,FALSE,"A1";#N/A,#N/A,FALSE,"Indice"}</definedName>
    <definedName name="ZA_5" localSheetId="8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localSheetId="6" hidden="1">{#N/A,#N/A,FALSE,"A4";#N/A,#N/A,FALSE,"A3";#N/A,#N/A,FALSE,"A2";#N/A,#N/A,FALSE,"A1"}</definedName>
    <definedName name="zzzzz" localSheetId="7" hidden="1">{#N/A,#N/A,FALSE,"A4";#N/A,#N/A,FALSE,"A3";#N/A,#N/A,FALSE,"A2";#N/A,#N/A,FALSE,"A1"}</definedName>
    <definedName name="zzzzz" localSheetId="8" hidden="1">{#N/A,#N/A,FALSE,"A4";#N/A,#N/A,FALSE,"A3";#N/A,#N/A,FALSE,"A2";#N/A,#N/A,FALSE,"A1"}</definedName>
    <definedName name="zzzzz" hidden="1">{#N/A,#N/A,FALSE,"A4";#N/A,#N/A,FALSE,"A3";#N/A,#N/A,FALSE,"A2";#N/A,#N/A,FALSE,"A1"}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4" i="1" l="1"/>
  <c r="D100" i="1"/>
  <c r="D33" i="1" l="1"/>
  <c r="D37" i="1" s="1"/>
  <c r="D105" i="1"/>
  <c r="D46" i="1"/>
  <c r="D64" i="1"/>
  <c r="D65" i="1" s="1"/>
  <c r="D106" i="1"/>
  <c r="D78" i="1"/>
  <c r="D77" i="1"/>
  <c r="D76" i="1"/>
  <c r="D75" i="1"/>
  <c r="D74" i="1"/>
  <c r="D73" i="1"/>
  <c r="D55" i="1"/>
  <c r="D56" i="1"/>
  <c r="D50" i="1"/>
  <c r="D48" i="1"/>
  <c r="D36" i="1"/>
  <c r="D35" i="1"/>
  <c r="D34" i="1"/>
  <c r="D31" i="1"/>
  <c r="D30" i="1"/>
  <c r="D47" i="1"/>
  <c r="D88" i="1"/>
  <c r="D80" i="1"/>
  <c r="D53" i="1"/>
  <c r="D39" i="1"/>
  <c r="D38" i="1"/>
  <c r="L581" i="23"/>
  <c r="L535" i="23"/>
  <c r="L453" i="23"/>
  <c r="L498" i="23"/>
  <c r="L142" i="23"/>
  <c r="I583" i="23"/>
  <c r="J583" i="23" s="1"/>
  <c r="I582" i="23"/>
  <c r="J582" i="23" s="1"/>
  <c r="I581" i="23"/>
  <c r="J581" i="23" s="1"/>
  <c r="I580" i="23"/>
  <c r="J580" i="23" s="1"/>
  <c r="I579" i="23"/>
  <c r="J579" i="23" s="1"/>
  <c r="I578" i="23"/>
  <c r="J578" i="23" s="1"/>
  <c r="I577" i="23"/>
  <c r="J577" i="23" s="1"/>
  <c r="I576" i="23"/>
  <c r="J576" i="23" s="1"/>
  <c r="I575" i="23"/>
  <c r="J575" i="23" s="1"/>
  <c r="I574" i="23"/>
  <c r="J574" i="23" s="1"/>
  <c r="I573" i="23"/>
  <c r="J573" i="23" s="1"/>
  <c r="I572" i="23"/>
  <c r="J572" i="23" s="1"/>
  <c r="I571" i="23"/>
  <c r="J571" i="23" s="1"/>
  <c r="I570" i="23"/>
  <c r="J570" i="23" s="1"/>
  <c r="I569" i="23"/>
  <c r="J569" i="23" s="1"/>
  <c r="I568" i="23"/>
  <c r="J568" i="23" s="1"/>
  <c r="I567" i="23"/>
  <c r="J567" i="23" s="1"/>
  <c r="I566" i="23"/>
  <c r="J566" i="23" s="1"/>
  <c r="I565" i="23"/>
  <c r="J565" i="23" s="1"/>
  <c r="I564" i="23"/>
  <c r="J564" i="23" s="1"/>
  <c r="I563" i="23"/>
  <c r="J563" i="23" s="1"/>
  <c r="I562" i="23"/>
  <c r="J562" i="23" s="1"/>
  <c r="I561" i="23"/>
  <c r="J561" i="23" s="1"/>
  <c r="I560" i="23"/>
  <c r="J560" i="23" s="1"/>
  <c r="I559" i="23"/>
  <c r="J559" i="23" s="1"/>
  <c r="I558" i="23"/>
  <c r="J558" i="23" s="1"/>
  <c r="I557" i="23"/>
  <c r="J557" i="23" s="1"/>
  <c r="I556" i="23"/>
  <c r="J556" i="23" s="1"/>
  <c r="I555" i="23"/>
  <c r="J555" i="23" s="1"/>
  <c r="I554" i="23"/>
  <c r="J554" i="23" s="1"/>
  <c r="I553" i="23"/>
  <c r="J553" i="23" s="1"/>
  <c r="I552" i="23"/>
  <c r="J552" i="23" s="1"/>
  <c r="I551" i="23"/>
  <c r="J551" i="23" s="1"/>
  <c r="I550" i="23"/>
  <c r="J550" i="23" s="1"/>
  <c r="I549" i="23"/>
  <c r="J549" i="23" s="1"/>
  <c r="I548" i="23"/>
  <c r="J548" i="23" s="1"/>
  <c r="I547" i="23"/>
  <c r="J547" i="23" s="1"/>
  <c r="I546" i="23"/>
  <c r="J546" i="23" s="1"/>
  <c r="I545" i="23"/>
  <c r="J545" i="23" s="1"/>
  <c r="I544" i="23"/>
  <c r="J544" i="23" s="1"/>
  <c r="I543" i="23"/>
  <c r="J543" i="23" s="1"/>
  <c r="I542" i="23"/>
  <c r="J542" i="23" s="1"/>
  <c r="I541" i="23"/>
  <c r="J541" i="23" s="1"/>
  <c r="I540" i="23"/>
  <c r="J540" i="23" s="1"/>
  <c r="I539" i="23"/>
  <c r="J539" i="23" s="1"/>
  <c r="I538" i="23"/>
  <c r="J538" i="23" s="1"/>
  <c r="I537" i="23"/>
  <c r="J537" i="23" s="1"/>
  <c r="I536" i="23"/>
  <c r="J536" i="23" s="1"/>
  <c r="I535" i="23"/>
  <c r="J535" i="23" s="1"/>
  <c r="I534" i="23"/>
  <c r="J534" i="23" s="1"/>
  <c r="I533" i="23"/>
  <c r="J533" i="23" s="1"/>
  <c r="I532" i="23"/>
  <c r="J532" i="23" s="1"/>
  <c r="I531" i="23"/>
  <c r="J531" i="23" s="1"/>
  <c r="I530" i="23"/>
  <c r="J530" i="23" s="1"/>
  <c r="I529" i="23"/>
  <c r="J529" i="23" s="1"/>
  <c r="I528" i="23"/>
  <c r="J528" i="23" s="1"/>
  <c r="I527" i="23"/>
  <c r="J527" i="23" s="1"/>
  <c r="I526" i="23"/>
  <c r="J526" i="23" s="1"/>
  <c r="I525" i="23"/>
  <c r="J525" i="23" s="1"/>
  <c r="I524" i="23"/>
  <c r="J524" i="23" s="1"/>
  <c r="I523" i="23"/>
  <c r="J523" i="23" s="1"/>
  <c r="I522" i="23"/>
  <c r="J522" i="23" s="1"/>
  <c r="I521" i="23"/>
  <c r="J521" i="23" s="1"/>
  <c r="I520" i="23"/>
  <c r="J520" i="23" s="1"/>
  <c r="I519" i="23"/>
  <c r="J519" i="23" s="1"/>
  <c r="I518" i="23"/>
  <c r="J518" i="23" s="1"/>
  <c r="I517" i="23"/>
  <c r="J517" i="23" s="1"/>
  <c r="I516" i="23"/>
  <c r="J516" i="23" s="1"/>
  <c r="I515" i="23"/>
  <c r="J515" i="23" s="1"/>
  <c r="I514" i="23"/>
  <c r="J514" i="23" s="1"/>
  <c r="I513" i="23"/>
  <c r="J513" i="23" s="1"/>
  <c r="I512" i="23"/>
  <c r="J512" i="23" s="1"/>
  <c r="I511" i="23"/>
  <c r="J511" i="23" s="1"/>
  <c r="I510" i="23"/>
  <c r="J510" i="23" s="1"/>
  <c r="I509" i="23"/>
  <c r="J509" i="23" s="1"/>
  <c r="I508" i="23"/>
  <c r="J508" i="23" s="1"/>
  <c r="I507" i="23"/>
  <c r="J507" i="23" s="1"/>
  <c r="I506" i="23"/>
  <c r="J506" i="23" s="1"/>
  <c r="I505" i="23"/>
  <c r="J505" i="23" s="1"/>
  <c r="I504" i="23"/>
  <c r="J504" i="23" s="1"/>
  <c r="I503" i="23"/>
  <c r="J503" i="23" s="1"/>
  <c r="I502" i="23"/>
  <c r="J502" i="23" s="1"/>
  <c r="I501" i="23"/>
  <c r="J501" i="23" s="1"/>
  <c r="I500" i="23"/>
  <c r="J500" i="23" s="1"/>
  <c r="I499" i="23"/>
  <c r="J499" i="23" s="1"/>
  <c r="I498" i="23"/>
  <c r="J498" i="23" s="1"/>
  <c r="I497" i="23"/>
  <c r="J497" i="23" s="1"/>
  <c r="I496" i="23"/>
  <c r="J496" i="23" s="1"/>
  <c r="I495" i="23"/>
  <c r="J495" i="23" s="1"/>
  <c r="I494" i="23"/>
  <c r="J494" i="23" s="1"/>
  <c r="I493" i="23"/>
  <c r="J493" i="23" s="1"/>
  <c r="I492" i="23"/>
  <c r="J492" i="23" s="1"/>
  <c r="I491" i="23"/>
  <c r="J491" i="23" s="1"/>
  <c r="I490" i="23"/>
  <c r="J490" i="23" s="1"/>
  <c r="I489" i="23"/>
  <c r="J489" i="23" s="1"/>
  <c r="I488" i="23"/>
  <c r="J488" i="23" s="1"/>
  <c r="I487" i="23"/>
  <c r="J487" i="23" s="1"/>
  <c r="I486" i="23"/>
  <c r="J486" i="23" s="1"/>
  <c r="I485" i="23"/>
  <c r="J485" i="23" s="1"/>
  <c r="I484" i="23"/>
  <c r="J484" i="23" s="1"/>
  <c r="I483" i="23"/>
  <c r="J483" i="23" s="1"/>
  <c r="I482" i="23"/>
  <c r="J482" i="23" s="1"/>
  <c r="I481" i="23"/>
  <c r="J481" i="23" s="1"/>
  <c r="I480" i="23"/>
  <c r="J480" i="23" s="1"/>
  <c r="I479" i="23"/>
  <c r="J479" i="23" s="1"/>
  <c r="I478" i="23"/>
  <c r="J478" i="23" s="1"/>
  <c r="I477" i="23"/>
  <c r="J477" i="23" s="1"/>
  <c r="I476" i="23"/>
  <c r="J476" i="23" s="1"/>
  <c r="I475" i="23"/>
  <c r="J475" i="23" s="1"/>
  <c r="I474" i="23"/>
  <c r="J474" i="23" s="1"/>
  <c r="I473" i="23"/>
  <c r="J473" i="23" s="1"/>
  <c r="I472" i="23"/>
  <c r="J472" i="23" s="1"/>
  <c r="I471" i="23"/>
  <c r="J471" i="23" s="1"/>
  <c r="I470" i="23"/>
  <c r="J470" i="23" s="1"/>
  <c r="I469" i="23"/>
  <c r="J469" i="23" s="1"/>
  <c r="I468" i="23"/>
  <c r="J468" i="23" s="1"/>
  <c r="I467" i="23"/>
  <c r="J467" i="23" s="1"/>
  <c r="I466" i="23"/>
  <c r="J466" i="23" s="1"/>
  <c r="I465" i="23"/>
  <c r="J465" i="23" s="1"/>
  <c r="I464" i="23"/>
  <c r="J464" i="23" s="1"/>
  <c r="I463" i="23"/>
  <c r="J463" i="23" s="1"/>
  <c r="I462" i="23"/>
  <c r="J462" i="23" s="1"/>
  <c r="I461" i="23"/>
  <c r="J461" i="23" s="1"/>
  <c r="I460" i="23"/>
  <c r="J460" i="23" s="1"/>
  <c r="I459" i="23"/>
  <c r="J459" i="23" s="1"/>
  <c r="I458" i="23"/>
  <c r="J458" i="23" s="1"/>
  <c r="I457" i="23"/>
  <c r="J457" i="23" s="1"/>
  <c r="I456" i="23"/>
  <c r="J456" i="23" s="1"/>
  <c r="I455" i="23"/>
  <c r="J455" i="23" s="1"/>
  <c r="I454" i="23"/>
  <c r="J454" i="23" s="1"/>
  <c r="I453" i="23"/>
  <c r="J453" i="23" s="1"/>
  <c r="I452" i="23"/>
  <c r="J452" i="23" s="1"/>
  <c r="I451" i="23"/>
  <c r="J451" i="23" s="1"/>
  <c r="I450" i="23"/>
  <c r="J450" i="23" s="1"/>
  <c r="I449" i="23"/>
  <c r="J449" i="23" s="1"/>
  <c r="I448" i="23"/>
  <c r="J448" i="23" s="1"/>
  <c r="I447" i="23"/>
  <c r="J447" i="23" s="1"/>
  <c r="I446" i="23"/>
  <c r="J446" i="23" s="1"/>
  <c r="I445" i="23"/>
  <c r="J445" i="23" s="1"/>
  <c r="I444" i="23"/>
  <c r="J444" i="23" s="1"/>
  <c r="I443" i="23"/>
  <c r="J443" i="23" s="1"/>
  <c r="I442" i="23"/>
  <c r="J442" i="23" s="1"/>
  <c r="I441" i="23"/>
  <c r="J441" i="23" s="1"/>
  <c r="I440" i="23"/>
  <c r="J440" i="23" s="1"/>
  <c r="I439" i="23"/>
  <c r="J439" i="23" s="1"/>
  <c r="I438" i="23"/>
  <c r="J438" i="23" s="1"/>
  <c r="I437" i="23"/>
  <c r="J437" i="23" s="1"/>
  <c r="I436" i="23"/>
  <c r="J436" i="23" s="1"/>
  <c r="I435" i="23"/>
  <c r="J435" i="23" s="1"/>
  <c r="I434" i="23"/>
  <c r="J434" i="23" s="1"/>
  <c r="I433" i="23"/>
  <c r="J433" i="23" s="1"/>
  <c r="I432" i="23"/>
  <c r="J432" i="23" s="1"/>
  <c r="I431" i="23"/>
  <c r="J431" i="23" s="1"/>
  <c r="I430" i="23"/>
  <c r="J430" i="23" s="1"/>
  <c r="I429" i="23"/>
  <c r="J429" i="23" s="1"/>
  <c r="I428" i="23"/>
  <c r="J428" i="23" s="1"/>
  <c r="I427" i="23"/>
  <c r="J427" i="23" s="1"/>
  <c r="I426" i="23"/>
  <c r="J426" i="23" s="1"/>
  <c r="I425" i="23"/>
  <c r="J425" i="23" s="1"/>
  <c r="I424" i="23"/>
  <c r="J424" i="23" s="1"/>
  <c r="I423" i="23"/>
  <c r="J423" i="23" s="1"/>
  <c r="I422" i="23"/>
  <c r="J422" i="23" s="1"/>
  <c r="I421" i="23"/>
  <c r="J421" i="23" s="1"/>
  <c r="I420" i="23"/>
  <c r="J420" i="23" s="1"/>
  <c r="I419" i="23"/>
  <c r="J419" i="23" s="1"/>
  <c r="I418" i="23"/>
  <c r="J418" i="23" s="1"/>
  <c r="I417" i="23"/>
  <c r="J417" i="23" s="1"/>
  <c r="I416" i="23"/>
  <c r="J416" i="23" s="1"/>
  <c r="I415" i="23"/>
  <c r="J415" i="23" s="1"/>
  <c r="I414" i="23"/>
  <c r="J414" i="23" s="1"/>
  <c r="I413" i="23"/>
  <c r="J413" i="23" s="1"/>
  <c r="I412" i="23"/>
  <c r="J412" i="23" s="1"/>
  <c r="I411" i="23"/>
  <c r="J411" i="23" s="1"/>
  <c r="I410" i="23"/>
  <c r="J410" i="23" s="1"/>
  <c r="I409" i="23"/>
  <c r="J409" i="23" s="1"/>
  <c r="I408" i="23"/>
  <c r="J408" i="23" s="1"/>
  <c r="I407" i="23"/>
  <c r="J407" i="23" s="1"/>
  <c r="I406" i="23"/>
  <c r="J406" i="23" s="1"/>
  <c r="I405" i="23"/>
  <c r="J405" i="23" s="1"/>
  <c r="I404" i="23"/>
  <c r="J404" i="23" s="1"/>
  <c r="I403" i="23"/>
  <c r="J403" i="23" s="1"/>
  <c r="I402" i="23"/>
  <c r="J402" i="23" s="1"/>
  <c r="I401" i="23"/>
  <c r="J401" i="23" s="1"/>
  <c r="I400" i="23"/>
  <c r="J400" i="23" s="1"/>
  <c r="I399" i="23"/>
  <c r="J399" i="23" s="1"/>
  <c r="I398" i="23"/>
  <c r="J398" i="23" s="1"/>
  <c r="I397" i="23"/>
  <c r="J397" i="23" s="1"/>
  <c r="I396" i="23"/>
  <c r="J396" i="23" s="1"/>
  <c r="I395" i="23"/>
  <c r="J395" i="23" s="1"/>
  <c r="I394" i="23"/>
  <c r="J394" i="23" s="1"/>
  <c r="I393" i="23"/>
  <c r="J393" i="23" s="1"/>
  <c r="I392" i="23"/>
  <c r="J392" i="23" s="1"/>
  <c r="I391" i="23"/>
  <c r="J391" i="23" s="1"/>
  <c r="I390" i="23"/>
  <c r="J390" i="23" s="1"/>
  <c r="I389" i="23"/>
  <c r="J389" i="23" s="1"/>
  <c r="I388" i="23"/>
  <c r="J388" i="23" s="1"/>
  <c r="I387" i="23"/>
  <c r="J387" i="23" s="1"/>
  <c r="I386" i="23"/>
  <c r="J386" i="23" s="1"/>
  <c r="I385" i="23"/>
  <c r="J385" i="23" s="1"/>
  <c r="I384" i="23"/>
  <c r="J384" i="23" s="1"/>
  <c r="I383" i="23"/>
  <c r="J383" i="23" s="1"/>
  <c r="I382" i="23"/>
  <c r="J382" i="23" s="1"/>
  <c r="I381" i="23"/>
  <c r="J381" i="23" s="1"/>
  <c r="I380" i="23"/>
  <c r="J380" i="23" s="1"/>
  <c r="I379" i="23"/>
  <c r="J379" i="23" s="1"/>
  <c r="I378" i="23"/>
  <c r="J378" i="23" s="1"/>
  <c r="I377" i="23"/>
  <c r="J377" i="23" s="1"/>
  <c r="I376" i="23"/>
  <c r="J376" i="23" s="1"/>
  <c r="I375" i="23"/>
  <c r="J375" i="23" s="1"/>
  <c r="I374" i="23"/>
  <c r="J374" i="23" s="1"/>
  <c r="I373" i="23"/>
  <c r="J373" i="23" s="1"/>
  <c r="I372" i="23"/>
  <c r="J372" i="23" s="1"/>
  <c r="I371" i="23"/>
  <c r="J371" i="23" s="1"/>
  <c r="I370" i="23"/>
  <c r="J370" i="23" s="1"/>
  <c r="I369" i="23"/>
  <c r="J369" i="23" s="1"/>
  <c r="I368" i="23"/>
  <c r="J368" i="23" s="1"/>
  <c r="I367" i="23"/>
  <c r="J367" i="23" s="1"/>
  <c r="I366" i="23"/>
  <c r="J366" i="23" s="1"/>
  <c r="I365" i="23"/>
  <c r="J365" i="23" s="1"/>
  <c r="I364" i="23"/>
  <c r="J364" i="23" s="1"/>
  <c r="I363" i="23"/>
  <c r="J363" i="23" s="1"/>
  <c r="I362" i="23"/>
  <c r="J362" i="23" s="1"/>
  <c r="I361" i="23"/>
  <c r="J361" i="23" s="1"/>
  <c r="I360" i="23"/>
  <c r="J360" i="23" s="1"/>
  <c r="I359" i="23"/>
  <c r="J359" i="23" s="1"/>
  <c r="I358" i="23"/>
  <c r="J358" i="23" s="1"/>
  <c r="I357" i="23"/>
  <c r="J357" i="23" s="1"/>
  <c r="I356" i="23"/>
  <c r="J356" i="23" s="1"/>
  <c r="I355" i="23"/>
  <c r="J355" i="23" s="1"/>
  <c r="I354" i="23"/>
  <c r="J354" i="23" s="1"/>
  <c r="I353" i="23"/>
  <c r="J353" i="23" s="1"/>
  <c r="I352" i="23"/>
  <c r="J352" i="23" s="1"/>
  <c r="I351" i="23"/>
  <c r="J351" i="23" s="1"/>
  <c r="I350" i="23"/>
  <c r="J350" i="23" s="1"/>
  <c r="I349" i="23"/>
  <c r="J349" i="23" s="1"/>
  <c r="I348" i="23"/>
  <c r="J348" i="23" s="1"/>
  <c r="I347" i="23"/>
  <c r="J347" i="23" s="1"/>
  <c r="I346" i="23"/>
  <c r="J346" i="23" s="1"/>
  <c r="I345" i="23"/>
  <c r="J345" i="23" s="1"/>
  <c r="I344" i="23"/>
  <c r="J344" i="23" s="1"/>
  <c r="I343" i="23"/>
  <c r="J343" i="23" s="1"/>
  <c r="I342" i="23"/>
  <c r="J342" i="23" s="1"/>
  <c r="I341" i="23"/>
  <c r="J341" i="23" s="1"/>
  <c r="I340" i="23"/>
  <c r="J340" i="23" s="1"/>
  <c r="I339" i="23"/>
  <c r="J339" i="23" s="1"/>
  <c r="I338" i="23"/>
  <c r="J338" i="23" s="1"/>
  <c r="I337" i="23"/>
  <c r="J337" i="23" s="1"/>
  <c r="I336" i="23"/>
  <c r="J336" i="23" s="1"/>
  <c r="I335" i="23"/>
  <c r="J335" i="23" s="1"/>
  <c r="I334" i="23"/>
  <c r="J334" i="23" s="1"/>
  <c r="I333" i="23"/>
  <c r="J333" i="23" s="1"/>
  <c r="I332" i="23"/>
  <c r="J332" i="23" s="1"/>
  <c r="I331" i="23"/>
  <c r="J331" i="23" s="1"/>
  <c r="I330" i="23"/>
  <c r="J330" i="23" s="1"/>
  <c r="I329" i="23"/>
  <c r="J329" i="23" s="1"/>
  <c r="I328" i="23"/>
  <c r="J328" i="23" s="1"/>
  <c r="I327" i="23"/>
  <c r="J327" i="23" s="1"/>
  <c r="I326" i="23"/>
  <c r="J326" i="23" s="1"/>
  <c r="I325" i="23"/>
  <c r="J325" i="23" s="1"/>
  <c r="I324" i="23"/>
  <c r="J324" i="23" s="1"/>
  <c r="I323" i="23"/>
  <c r="J323" i="23" s="1"/>
  <c r="I322" i="23"/>
  <c r="J322" i="23" s="1"/>
  <c r="I321" i="23"/>
  <c r="J321" i="23" s="1"/>
  <c r="I320" i="23"/>
  <c r="J320" i="23" s="1"/>
  <c r="I319" i="23"/>
  <c r="J319" i="23" s="1"/>
  <c r="I318" i="23"/>
  <c r="J318" i="23" s="1"/>
  <c r="I317" i="23"/>
  <c r="J317" i="23" s="1"/>
  <c r="I316" i="23"/>
  <c r="J316" i="23" s="1"/>
  <c r="I315" i="23"/>
  <c r="J315" i="23" s="1"/>
  <c r="I314" i="23"/>
  <c r="J314" i="23" s="1"/>
  <c r="I313" i="23"/>
  <c r="J313" i="23" s="1"/>
  <c r="I312" i="23"/>
  <c r="J312" i="23" s="1"/>
  <c r="I311" i="23"/>
  <c r="J311" i="23" s="1"/>
  <c r="I310" i="23"/>
  <c r="J310" i="23" s="1"/>
  <c r="I309" i="23"/>
  <c r="J309" i="23" s="1"/>
  <c r="I308" i="23"/>
  <c r="J308" i="23" s="1"/>
  <c r="I307" i="23"/>
  <c r="J307" i="23" s="1"/>
  <c r="I306" i="23"/>
  <c r="J306" i="23" s="1"/>
  <c r="I305" i="23"/>
  <c r="J305" i="23" s="1"/>
  <c r="I304" i="23"/>
  <c r="J304" i="23" s="1"/>
  <c r="I303" i="23"/>
  <c r="J303" i="23" s="1"/>
  <c r="I302" i="23"/>
  <c r="J302" i="23" s="1"/>
  <c r="I301" i="23"/>
  <c r="J301" i="23" s="1"/>
  <c r="I300" i="23"/>
  <c r="J300" i="23" s="1"/>
  <c r="I299" i="23"/>
  <c r="J299" i="23" s="1"/>
  <c r="I298" i="23"/>
  <c r="J298" i="23" s="1"/>
  <c r="I297" i="23"/>
  <c r="J297" i="23" s="1"/>
  <c r="I296" i="23"/>
  <c r="J296" i="23" s="1"/>
  <c r="I295" i="23"/>
  <c r="J295" i="23" s="1"/>
  <c r="I294" i="23"/>
  <c r="J294" i="23" s="1"/>
  <c r="I293" i="23"/>
  <c r="J293" i="23" s="1"/>
  <c r="I292" i="23"/>
  <c r="J292" i="23" s="1"/>
  <c r="I291" i="23"/>
  <c r="J291" i="23" s="1"/>
  <c r="I290" i="23"/>
  <c r="J290" i="23" s="1"/>
  <c r="I289" i="23"/>
  <c r="J289" i="23" s="1"/>
  <c r="I288" i="23"/>
  <c r="J288" i="23" s="1"/>
  <c r="I287" i="23"/>
  <c r="J287" i="23" s="1"/>
  <c r="I286" i="23"/>
  <c r="J286" i="23" s="1"/>
  <c r="I285" i="23"/>
  <c r="J285" i="23" s="1"/>
  <c r="I284" i="23"/>
  <c r="J284" i="23" s="1"/>
  <c r="I283" i="23"/>
  <c r="J283" i="23" s="1"/>
  <c r="I282" i="23"/>
  <c r="J282" i="23" s="1"/>
  <c r="I281" i="23"/>
  <c r="J281" i="23" s="1"/>
  <c r="I280" i="23"/>
  <c r="J280" i="23" s="1"/>
  <c r="I279" i="23"/>
  <c r="J279" i="23" s="1"/>
  <c r="I278" i="23"/>
  <c r="J278" i="23" s="1"/>
  <c r="I277" i="23"/>
  <c r="J277" i="23" s="1"/>
  <c r="I276" i="23"/>
  <c r="J276" i="23" s="1"/>
  <c r="I275" i="23"/>
  <c r="J275" i="23" s="1"/>
  <c r="I274" i="23"/>
  <c r="J274" i="23" s="1"/>
  <c r="I273" i="23"/>
  <c r="J273" i="23" s="1"/>
  <c r="I272" i="23"/>
  <c r="J272" i="23" s="1"/>
  <c r="I271" i="23"/>
  <c r="J271" i="23" s="1"/>
  <c r="I270" i="23"/>
  <c r="J270" i="23" s="1"/>
  <c r="I269" i="23"/>
  <c r="J269" i="23" s="1"/>
  <c r="I268" i="23"/>
  <c r="J268" i="23" s="1"/>
  <c r="I267" i="23"/>
  <c r="J267" i="23" s="1"/>
  <c r="I266" i="23"/>
  <c r="J266" i="23" s="1"/>
  <c r="I265" i="23"/>
  <c r="J265" i="23" s="1"/>
  <c r="I264" i="23"/>
  <c r="J264" i="23" s="1"/>
  <c r="I263" i="23"/>
  <c r="J263" i="23" s="1"/>
  <c r="I262" i="23"/>
  <c r="J262" i="23" s="1"/>
  <c r="I261" i="23"/>
  <c r="J261" i="23" s="1"/>
  <c r="I260" i="23"/>
  <c r="J260" i="23" s="1"/>
  <c r="I259" i="23"/>
  <c r="J259" i="23" s="1"/>
  <c r="I258" i="23"/>
  <c r="J258" i="23" s="1"/>
  <c r="I257" i="23"/>
  <c r="J257" i="23" s="1"/>
  <c r="I256" i="23"/>
  <c r="J256" i="23" s="1"/>
  <c r="I255" i="23"/>
  <c r="J255" i="23" s="1"/>
  <c r="I254" i="23"/>
  <c r="J254" i="23" s="1"/>
  <c r="I253" i="23"/>
  <c r="J253" i="23" s="1"/>
  <c r="I252" i="23"/>
  <c r="J252" i="23" s="1"/>
  <c r="I251" i="23"/>
  <c r="J251" i="23" s="1"/>
  <c r="I250" i="23"/>
  <c r="J250" i="23" s="1"/>
  <c r="I249" i="23"/>
  <c r="J249" i="23" s="1"/>
  <c r="I248" i="23"/>
  <c r="J248" i="23" s="1"/>
  <c r="I247" i="23"/>
  <c r="J247" i="23" s="1"/>
  <c r="I246" i="23"/>
  <c r="J246" i="23" s="1"/>
  <c r="I245" i="23"/>
  <c r="J245" i="23" s="1"/>
  <c r="I244" i="23"/>
  <c r="J244" i="23" s="1"/>
  <c r="I243" i="23"/>
  <c r="J243" i="23" s="1"/>
  <c r="I242" i="23"/>
  <c r="J242" i="23" s="1"/>
  <c r="I241" i="23"/>
  <c r="J241" i="23" s="1"/>
  <c r="I240" i="23"/>
  <c r="J240" i="23" s="1"/>
  <c r="I239" i="23"/>
  <c r="J239" i="23" s="1"/>
  <c r="I238" i="23"/>
  <c r="J238" i="23" s="1"/>
  <c r="I237" i="23"/>
  <c r="J237" i="23" s="1"/>
  <c r="I236" i="23"/>
  <c r="J236" i="23" s="1"/>
  <c r="I235" i="23"/>
  <c r="J235" i="23" s="1"/>
  <c r="I234" i="23"/>
  <c r="J234" i="23" s="1"/>
  <c r="I233" i="23"/>
  <c r="J233" i="23" s="1"/>
  <c r="I232" i="23"/>
  <c r="J232" i="23" s="1"/>
  <c r="I231" i="23"/>
  <c r="J231" i="23" s="1"/>
  <c r="I230" i="23"/>
  <c r="J230" i="23" s="1"/>
  <c r="I229" i="23"/>
  <c r="J229" i="23" s="1"/>
  <c r="I228" i="23"/>
  <c r="J228" i="23" s="1"/>
  <c r="I227" i="23"/>
  <c r="J227" i="23" s="1"/>
  <c r="I226" i="23"/>
  <c r="J226" i="23" s="1"/>
  <c r="I225" i="23"/>
  <c r="J225" i="23" s="1"/>
  <c r="I224" i="23"/>
  <c r="J224" i="23" s="1"/>
  <c r="I223" i="23"/>
  <c r="J223" i="23" s="1"/>
  <c r="I222" i="23"/>
  <c r="J222" i="23" s="1"/>
  <c r="I221" i="23"/>
  <c r="J221" i="23" s="1"/>
  <c r="I220" i="23"/>
  <c r="J220" i="23" s="1"/>
  <c r="I219" i="23"/>
  <c r="J219" i="23" s="1"/>
  <c r="I218" i="23"/>
  <c r="J218" i="23" s="1"/>
  <c r="I217" i="23"/>
  <c r="J217" i="23" s="1"/>
  <c r="I216" i="23"/>
  <c r="J216" i="23" s="1"/>
  <c r="I215" i="23"/>
  <c r="J215" i="23" s="1"/>
  <c r="I214" i="23"/>
  <c r="J214" i="23" s="1"/>
  <c r="I213" i="23"/>
  <c r="J213" i="23" s="1"/>
  <c r="I212" i="23"/>
  <c r="J212" i="23" s="1"/>
  <c r="I211" i="23"/>
  <c r="J211" i="23" s="1"/>
  <c r="I210" i="23"/>
  <c r="J210" i="23" s="1"/>
  <c r="I209" i="23"/>
  <c r="J209" i="23" s="1"/>
  <c r="I208" i="23"/>
  <c r="J208" i="23" s="1"/>
  <c r="I207" i="23"/>
  <c r="J207" i="23" s="1"/>
  <c r="I206" i="23"/>
  <c r="J206" i="23" s="1"/>
  <c r="I205" i="23"/>
  <c r="J205" i="23" s="1"/>
  <c r="I204" i="23"/>
  <c r="J204" i="23" s="1"/>
  <c r="I203" i="23"/>
  <c r="J203" i="23" s="1"/>
  <c r="I202" i="23"/>
  <c r="J202" i="23" s="1"/>
  <c r="I201" i="23"/>
  <c r="J201" i="23" s="1"/>
  <c r="I200" i="23"/>
  <c r="J200" i="23" s="1"/>
  <c r="I199" i="23"/>
  <c r="J199" i="23" s="1"/>
  <c r="I198" i="23"/>
  <c r="J198" i="23" s="1"/>
  <c r="I197" i="23"/>
  <c r="J197" i="23" s="1"/>
  <c r="I196" i="23"/>
  <c r="J196" i="23" s="1"/>
  <c r="I195" i="23"/>
  <c r="J195" i="23" s="1"/>
  <c r="I194" i="23"/>
  <c r="J194" i="23" s="1"/>
  <c r="I193" i="23"/>
  <c r="J193" i="23" s="1"/>
  <c r="I192" i="23"/>
  <c r="J192" i="23" s="1"/>
  <c r="I191" i="23"/>
  <c r="J191" i="23" s="1"/>
  <c r="I190" i="23"/>
  <c r="J190" i="23" s="1"/>
  <c r="I189" i="23"/>
  <c r="J189" i="23" s="1"/>
  <c r="I188" i="23"/>
  <c r="J188" i="23" s="1"/>
  <c r="I187" i="23"/>
  <c r="J187" i="23" s="1"/>
  <c r="I186" i="23"/>
  <c r="J186" i="23" s="1"/>
  <c r="I185" i="23"/>
  <c r="J185" i="23" s="1"/>
  <c r="I184" i="23"/>
  <c r="J184" i="23" s="1"/>
  <c r="I183" i="23"/>
  <c r="J183" i="23" s="1"/>
  <c r="I182" i="23"/>
  <c r="J182" i="23" s="1"/>
  <c r="I181" i="23"/>
  <c r="J181" i="23" s="1"/>
  <c r="I180" i="23"/>
  <c r="J180" i="23" s="1"/>
  <c r="I179" i="23"/>
  <c r="J179" i="23" s="1"/>
  <c r="I178" i="23"/>
  <c r="J178" i="23" s="1"/>
  <c r="I177" i="23"/>
  <c r="J177" i="23" s="1"/>
  <c r="I176" i="23"/>
  <c r="J176" i="23" s="1"/>
  <c r="I175" i="23"/>
  <c r="J175" i="23" s="1"/>
  <c r="I174" i="23"/>
  <c r="J174" i="23" s="1"/>
  <c r="I173" i="23"/>
  <c r="J173" i="23" s="1"/>
  <c r="I172" i="23"/>
  <c r="J172" i="23" s="1"/>
  <c r="I171" i="23"/>
  <c r="J171" i="23" s="1"/>
  <c r="I170" i="23"/>
  <c r="J170" i="23" s="1"/>
  <c r="I169" i="23"/>
  <c r="J169" i="23" s="1"/>
  <c r="I168" i="23"/>
  <c r="J168" i="23" s="1"/>
  <c r="I167" i="23"/>
  <c r="J167" i="23" s="1"/>
  <c r="I166" i="23"/>
  <c r="J166" i="23" s="1"/>
  <c r="I165" i="23"/>
  <c r="J165" i="23" s="1"/>
  <c r="I164" i="23"/>
  <c r="J164" i="23" s="1"/>
  <c r="I163" i="23"/>
  <c r="J163" i="23" s="1"/>
  <c r="I162" i="23"/>
  <c r="J162" i="23" s="1"/>
  <c r="I161" i="23"/>
  <c r="J161" i="23" s="1"/>
  <c r="I160" i="23"/>
  <c r="J160" i="23" s="1"/>
  <c r="I159" i="23"/>
  <c r="J159" i="23" s="1"/>
  <c r="I158" i="23"/>
  <c r="J158" i="23" s="1"/>
  <c r="I157" i="23"/>
  <c r="J157" i="23" s="1"/>
  <c r="I156" i="23"/>
  <c r="J156" i="23" s="1"/>
  <c r="I155" i="23"/>
  <c r="J155" i="23" s="1"/>
  <c r="I154" i="23"/>
  <c r="J154" i="23" s="1"/>
  <c r="I153" i="23"/>
  <c r="J153" i="23" s="1"/>
  <c r="I152" i="23"/>
  <c r="J152" i="23" s="1"/>
  <c r="I151" i="23"/>
  <c r="J151" i="23" s="1"/>
  <c r="I150" i="23"/>
  <c r="J150" i="23" s="1"/>
  <c r="I149" i="23"/>
  <c r="J149" i="23" s="1"/>
  <c r="I148" i="23"/>
  <c r="J148" i="23" s="1"/>
  <c r="I147" i="23"/>
  <c r="J147" i="23" s="1"/>
  <c r="I146" i="23"/>
  <c r="J146" i="23" s="1"/>
  <c r="I145" i="23"/>
  <c r="J145" i="23" s="1"/>
  <c r="I144" i="23"/>
  <c r="J144" i="23" s="1"/>
  <c r="I143" i="23"/>
  <c r="J143" i="23" s="1"/>
  <c r="I142" i="23"/>
  <c r="J142" i="23" s="1"/>
  <c r="I141" i="23"/>
  <c r="J141" i="23" s="1"/>
  <c r="I140" i="23"/>
  <c r="J140" i="23" s="1"/>
  <c r="I139" i="23"/>
  <c r="J139" i="23" s="1"/>
  <c r="I138" i="23"/>
  <c r="J138" i="23" s="1"/>
  <c r="I137" i="23"/>
  <c r="J137" i="23" s="1"/>
  <c r="I136" i="23"/>
  <c r="J136" i="23" s="1"/>
  <c r="I135" i="23"/>
  <c r="J135" i="23" s="1"/>
  <c r="I134" i="23"/>
  <c r="J134" i="23" s="1"/>
  <c r="I133" i="23"/>
  <c r="J133" i="23" s="1"/>
  <c r="I132" i="23"/>
  <c r="J132" i="23" s="1"/>
  <c r="I131" i="23"/>
  <c r="J131" i="23" s="1"/>
  <c r="I130" i="23"/>
  <c r="J130" i="23" s="1"/>
  <c r="I129" i="23"/>
  <c r="J129" i="23" s="1"/>
  <c r="I128" i="23"/>
  <c r="J128" i="23" s="1"/>
  <c r="I127" i="23"/>
  <c r="J127" i="23" s="1"/>
  <c r="I126" i="23"/>
  <c r="J126" i="23" s="1"/>
  <c r="I125" i="23"/>
  <c r="J125" i="23" s="1"/>
  <c r="I124" i="23"/>
  <c r="J124" i="23" s="1"/>
  <c r="I123" i="23"/>
  <c r="J123" i="23" s="1"/>
  <c r="I122" i="23"/>
  <c r="J122" i="23" s="1"/>
  <c r="I121" i="23"/>
  <c r="J121" i="23" s="1"/>
  <c r="I120" i="23"/>
  <c r="J120" i="23" s="1"/>
  <c r="I119" i="23"/>
  <c r="J119" i="23" s="1"/>
  <c r="I118" i="23"/>
  <c r="J118" i="23" s="1"/>
  <c r="I117" i="23"/>
  <c r="J117" i="23" s="1"/>
  <c r="I116" i="23"/>
  <c r="J116" i="23" s="1"/>
  <c r="I115" i="23"/>
  <c r="J115" i="23" s="1"/>
  <c r="I114" i="23"/>
  <c r="J114" i="23" s="1"/>
  <c r="I113" i="23"/>
  <c r="J113" i="23" s="1"/>
  <c r="I112" i="23"/>
  <c r="J112" i="23" s="1"/>
  <c r="I111" i="23"/>
  <c r="J111" i="23" s="1"/>
  <c r="I110" i="23"/>
  <c r="J110" i="23" s="1"/>
  <c r="I109" i="23"/>
  <c r="J109" i="23" s="1"/>
  <c r="I108" i="23"/>
  <c r="J108" i="23" s="1"/>
  <c r="I107" i="23"/>
  <c r="J107" i="23" s="1"/>
  <c r="I106" i="23"/>
  <c r="J106" i="23" s="1"/>
  <c r="I105" i="23"/>
  <c r="J105" i="23" s="1"/>
  <c r="I104" i="23"/>
  <c r="J104" i="23" s="1"/>
  <c r="I103" i="23"/>
  <c r="J103" i="23" s="1"/>
  <c r="I102" i="23"/>
  <c r="J102" i="23" s="1"/>
  <c r="I101" i="23"/>
  <c r="J101" i="23" s="1"/>
  <c r="I100" i="23"/>
  <c r="J100" i="23" s="1"/>
  <c r="I99" i="23"/>
  <c r="J99" i="23" s="1"/>
  <c r="I98" i="23"/>
  <c r="J98" i="23" s="1"/>
  <c r="I97" i="23"/>
  <c r="J97" i="23" s="1"/>
  <c r="I96" i="23"/>
  <c r="J96" i="23" s="1"/>
  <c r="I95" i="23"/>
  <c r="J95" i="23" s="1"/>
  <c r="I94" i="23"/>
  <c r="J94" i="23" s="1"/>
  <c r="I93" i="23"/>
  <c r="J93" i="23" s="1"/>
  <c r="I92" i="23"/>
  <c r="J92" i="23" s="1"/>
  <c r="I91" i="23"/>
  <c r="J91" i="23" s="1"/>
  <c r="I90" i="23"/>
  <c r="J90" i="23" s="1"/>
  <c r="I89" i="23"/>
  <c r="J89" i="23" s="1"/>
  <c r="I88" i="23"/>
  <c r="J88" i="23" s="1"/>
  <c r="I87" i="23"/>
  <c r="J87" i="23" s="1"/>
  <c r="I86" i="23"/>
  <c r="J86" i="23" s="1"/>
  <c r="I85" i="23"/>
  <c r="J85" i="23" s="1"/>
  <c r="I84" i="23"/>
  <c r="J84" i="23" s="1"/>
  <c r="I83" i="23"/>
  <c r="J83" i="23" s="1"/>
  <c r="I82" i="23"/>
  <c r="J82" i="23" s="1"/>
  <c r="I81" i="23"/>
  <c r="J81" i="23" s="1"/>
  <c r="I80" i="23"/>
  <c r="J80" i="23" s="1"/>
  <c r="I79" i="23"/>
  <c r="J79" i="23" s="1"/>
  <c r="I78" i="23"/>
  <c r="J78" i="23" s="1"/>
  <c r="I77" i="23"/>
  <c r="J77" i="23" s="1"/>
  <c r="I76" i="23"/>
  <c r="J76" i="23" s="1"/>
  <c r="I75" i="23"/>
  <c r="J75" i="23" s="1"/>
  <c r="I74" i="23"/>
  <c r="J74" i="23" s="1"/>
  <c r="I73" i="23"/>
  <c r="J73" i="23" s="1"/>
  <c r="I72" i="23"/>
  <c r="J72" i="23" s="1"/>
  <c r="I71" i="23"/>
  <c r="J71" i="23" s="1"/>
  <c r="I70" i="23"/>
  <c r="J70" i="23" s="1"/>
  <c r="I69" i="23"/>
  <c r="J69" i="23" s="1"/>
  <c r="I68" i="23"/>
  <c r="J68" i="23" s="1"/>
  <c r="I67" i="23"/>
  <c r="J67" i="23" s="1"/>
  <c r="I66" i="23"/>
  <c r="J66" i="23" s="1"/>
  <c r="I65" i="23"/>
  <c r="J65" i="23" s="1"/>
  <c r="I64" i="23"/>
  <c r="J64" i="23" s="1"/>
  <c r="I63" i="23"/>
  <c r="J63" i="23" s="1"/>
  <c r="I62" i="23"/>
  <c r="J62" i="23" s="1"/>
  <c r="I61" i="23"/>
  <c r="J61" i="23" s="1"/>
  <c r="I60" i="23"/>
  <c r="J60" i="23" s="1"/>
  <c r="I59" i="23"/>
  <c r="J59" i="23" s="1"/>
  <c r="I58" i="23"/>
  <c r="J58" i="23" s="1"/>
  <c r="I57" i="23"/>
  <c r="J57" i="23" s="1"/>
  <c r="I56" i="23"/>
  <c r="J56" i="23" s="1"/>
  <c r="I55" i="23"/>
  <c r="J55" i="23" s="1"/>
  <c r="I54" i="23"/>
  <c r="J54" i="23" s="1"/>
  <c r="I53" i="23"/>
  <c r="J53" i="23" s="1"/>
  <c r="I52" i="23"/>
  <c r="J52" i="23" s="1"/>
  <c r="I51" i="23"/>
  <c r="J51" i="23" s="1"/>
  <c r="I50" i="23"/>
  <c r="J50" i="23" s="1"/>
  <c r="I49" i="23"/>
  <c r="J49" i="23" s="1"/>
  <c r="I48" i="23"/>
  <c r="J48" i="23" s="1"/>
  <c r="I47" i="23"/>
  <c r="J47" i="23" s="1"/>
  <c r="I46" i="23"/>
  <c r="J46" i="23" s="1"/>
  <c r="I45" i="23"/>
  <c r="J45" i="23" s="1"/>
  <c r="I44" i="23"/>
  <c r="J44" i="23" s="1"/>
  <c r="I43" i="23"/>
  <c r="J43" i="23" s="1"/>
  <c r="I42" i="23"/>
  <c r="J42" i="23" s="1"/>
  <c r="I41" i="23"/>
  <c r="J41" i="23" s="1"/>
  <c r="I40" i="23"/>
  <c r="J40" i="23" s="1"/>
  <c r="I39" i="23"/>
  <c r="J39" i="23" s="1"/>
  <c r="I38" i="23"/>
  <c r="J38" i="23" s="1"/>
  <c r="I37" i="23"/>
  <c r="J37" i="23" s="1"/>
  <c r="I36" i="23"/>
  <c r="J36" i="23" s="1"/>
  <c r="I35" i="23"/>
  <c r="J35" i="23" s="1"/>
  <c r="I34" i="23"/>
  <c r="J34" i="23" s="1"/>
  <c r="I33" i="23"/>
  <c r="J33" i="23" s="1"/>
  <c r="I32" i="23"/>
  <c r="J32" i="23" s="1"/>
  <c r="I31" i="23"/>
  <c r="J31" i="23" s="1"/>
  <c r="I30" i="23"/>
  <c r="J30" i="23" s="1"/>
  <c r="I29" i="23"/>
  <c r="J29" i="23" s="1"/>
  <c r="I28" i="23"/>
  <c r="J28" i="23" s="1"/>
  <c r="I27" i="23"/>
  <c r="J27" i="23" s="1"/>
  <c r="I26" i="23"/>
  <c r="J26" i="23" s="1"/>
  <c r="I25" i="23"/>
  <c r="J25" i="23" s="1"/>
  <c r="I24" i="23"/>
  <c r="J24" i="23" s="1"/>
  <c r="I23" i="23"/>
  <c r="J23" i="23" s="1"/>
  <c r="I22" i="23"/>
  <c r="J22" i="23" s="1"/>
  <c r="I21" i="23"/>
  <c r="J21" i="23" s="1"/>
  <c r="I20" i="23"/>
  <c r="J20" i="23" s="1"/>
  <c r="I19" i="23"/>
  <c r="J19" i="23" s="1"/>
  <c r="I18" i="23"/>
  <c r="J18" i="23" s="1"/>
  <c r="I17" i="23"/>
  <c r="J17" i="23" s="1"/>
  <c r="I16" i="23"/>
  <c r="J16" i="23" s="1"/>
  <c r="I15" i="23"/>
  <c r="J15" i="23" s="1"/>
  <c r="I14" i="23"/>
  <c r="J14" i="23" s="1"/>
  <c r="D96" i="1" l="1"/>
  <c r="D5" i="1"/>
  <c r="D7" i="1"/>
  <c r="D8" i="1"/>
  <c r="D9" i="1"/>
  <c r="D11" i="1"/>
  <c r="D13" i="1" s="1"/>
  <c r="D14" i="1"/>
  <c r="D18" i="1" s="1"/>
  <c r="D20" i="1"/>
  <c r="D52" i="1" s="1"/>
  <c r="M498" i="23"/>
  <c r="M453" i="23"/>
  <c r="M535" i="23"/>
  <c r="M581" i="23"/>
  <c r="M142" i="23"/>
  <c r="K578" i="27"/>
  <c r="K577" i="27"/>
  <c r="K576" i="27"/>
  <c r="K575" i="27"/>
  <c r="K574" i="27"/>
  <c r="K573" i="27"/>
  <c r="K572" i="27"/>
  <c r="K571" i="27"/>
  <c r="K570" i="27"/>
  <c r="K569" i="27"/>
  <c r="K568" i="27"/>
  <c r="K567" i="27"/>
  <c r="K566" i="27"/>
  <c r="K565" i="27"/>
  <c r="K564" i="27"/>
  <c r="K563" i="27"/>
  <c r="K562" i="27"/>
  <c r="K561" i="27"/>
  <c r="K560" i="27"/>
  <c r="K559" i="27"/>
  <c r="K558" i="27"/>
  <c r="K557" i="27"/>
  <c r="K556" i="27"/>
  <c r="K555" i="27"/>
  <c r="K554" i="27"/>
  <c r="K553" i="27"/>
  <c r="F553" i="27"/>
  <c r="K552" i="27"/>
  <c r="K551" i="27"/>
  <c r="K550" i="27"/>
  <c r="F550" i="27"/>
  <c r="K549" i="27"/>
  <c r="K548" i="27"/>
  <c r="K547" i="27"/>
  <c r="K546" i="27"/>
  <c r="K545" i="27"/>
  <c r="K544" i="27"/>
  <c r="K543" i="27"/>
  <c r="K542" i="27"/>
  <c r="K541" i="27"/>
  <c r="K540" i="27"/>
  <c r="K539" i="27"/>
  <c r="K538" i="27"/>
  <c r="K537" i="27"/>
  <c r="K536" i="27"/>
  <c r="K535" i="27"/>
  <c r="K534" i="27"/>
  <c r="K533" i="27"/>
  <c r="K532" i="27"/>
  <c r="K531" i="27"/>
  <c r="K530" i="27"/>
  <c r="K529" i="27"/>
  <c r="K528" i="27"/>
  <c r="K527" i="27"/>
  <c r="K526" i="27"/>
  <c r="K525" i="27"/>
  <c r="K524" i="27"/>
  <c r="K523" i="27"/>
  <c r="K522" i="27"/>
  <c r="K521" i="27"/>
  <c r="F521" i="27"/>
  <c r="F519" i="27" s="1"/>
  <c r="K520" i="27"/>
  <c r="K519" i="27"/>
  <c r="K518" i="27"/>
  <c r="K517" i="27"/>
  <c r="K516" i="27"/>
  <c r="K515" i="27"/>
  <c r="K514" i="27"/>
  <c r="K513" i="27"/>
  <c r="K512" i="27"/>
  <c r="K511" i="27"/>
  <c r="F511" i="27"/>
  <c r="F508" i="27" s="1"/>
  <c r="F506" i="27" s="1"/>
  <c r="F504" i="27" s="1"/>
  <c r="K510" i="27"/>
  <c r="K509" i="27"/>
  <c r="K508" i="27"/>
  <c r="K507" i="27"/>
  <c r="K506" i="27"/>
  <c r="K505" i="27"/>
  <c r="K504" i="27"/>
  <c r="K503" i="27"/>
  <c r="K502" i="27"/>
  <c r="K501" i="27"/>
  <c r="K500" i="27"/>
  <c r="K499" i="27"/>
  <c r="K498" i="27"/>
  <c r="K497" i="27"/>
  <c r="K496" i="27"/>
  <c r="K495" i="27"/>
  <c r="K494" i="27"/>
  <c r="K493" i="27"/>
  <c r="F493" i="27"/>
  <c r="K492" i="27"/>
  <c r="K491" i="27"/>
  <c r="K490" i="27"/>
  <c r="K489" i="27"/>
  <c r="F489" i="27"/>
  <c r="K488" i="27"/>
  <c r="K487" i="27"/>
  <c r="K486" i="27"/>
  <c r="K485" i="27"/>
  <c r="K484" i="27"/>
  <c r="K483" i="27"/>
  <c r="F483" i="27"/>
  <c r="K482" i="27"/>
  <c r="K481" i="27"/>
  <c r="K480" i="27"/>
  <c r="K479" i="27"/>
  <c r="F479" i="27"/>
  <c r="F496" i="27" s="1"/>
  <c r="K478" i="27"/>
  <c r="K477" i="27"/>
  <c r="K476" i="27"/>
  <c r="K475" i="27"/>
  <c r="K474" i="27"/>
  <c r="K473" i="27"/>
  <c r="K472" i="27"/>
  <c r="K471" i="27"/>
  <c r="K470" i="27"/>
  <c r="K469" i="27"/>
  <c r="K468" i="27"/>
  <c r="K467" i="27"/>
  <c r="K466" i="27"/>
  <c r="K465" i="27"/>
  <c r="F465" i="27"/>
  <c r="K464" i="27"/>
  <c r="K463" i="27"/>
  <c r="K462" i="27"/>
  <c r="K461" i="27"/>
  <c r="K460" i="27"/>
  <c r="K459" i="27"/>
  <c r="K458" i="27"/>
  <c r="F458" i="27"/>
  <c r="K457" i="27"/>
  <c r="K456" i="27"/>
  <c r="K455" i="27"/>
  <c r="K454" i="27"/>
  <c r="K453" i="27"/>
  <c r="K452" i="27"/>
  <c r="K451" i="27"/>
  <c r="K450" i="27"/>
  <c r="K449" i="27"/>
  <c r="F449" i="27"/>
  <c r="F448" i="27" s="1"/>
  <c r="K448" i="27"/>
  <c r="K447" i="27"/>
  <c r="K446" i="27"/>
  <c r="K445" i="27"/>
  <c r="K444" i="27"/>
  <c r="K443" i="27"/>
  <c r="K442" i="27"/>
  <c r="K441" i="27"/>
  <c r="F441" i="27"/>
  <c r="K440" i="27"/>
  <c r="K439" i="27"/>
  <c r="K438" i="27"/>
  <c r="K437" i="27"/>
  <c r="K436" i="27"/>
  <c r="K435" i="27"/>
  <c r="K434" i="27"/>
  <c r="K433" i="27"/>
  <c r="K432" i="27"/>
  <c r="F432" i="27"/>
  <c r="F431" i="27" s="1"/>
  <c r="K431" i="27"/>
  <c r="K430" i="27"/>
  <c r="K429" i="27"/>
  <c r="K428" i="27"/>
  <c r="F428" i="27"/>
  <c r="K427" i="27"/>
  <c r="K426" i="27"/>
  <c r="K425" i="27"/>
  <c r="K424" i="27"/>
  <c r="F424" i="27"/>
  <c r="K423" i="27"/>
  <c r="F423" i="27"/>
  <c r="K422" i="27"/>
  <c r="K421" i="27"/>
  <c r="K420" i="27"/>
  <c r="K419" i="27"/>
  <c r="K418" i="27"/>
  <c r="K417" i="27"/>
  <c r="K416" i="27"/>
  <c r="F416" i="27"/>
  <c r="K415" i="27"/>
  <c r="K414" i="27"/>
  <c r="K413" i="27"/>
  <c r="F413" i="27"/>
  <c r="K412" i="27"/>
  <c r="K411" i="27"/>
  <c r="K410" i="27"/>
  <c r="K409" i="27"/>
  <c r="F409" i="27"/>
  <c r="K408" i="27"/>
  <c r="K407" i="27"/>
  <c r="K406" i="27"/>
  <c r="K405" i="27"/>
  <c r="F405" i="27"/>
  <c r="K404" i="27"/>
  <c r="F404" i="27"/>
  <c r="K403" i="27"/>
  <c r="K402" i="27"/>
  <c r="K401" i="27"/>
  <c r="K400" i="27"/>
  <c r="F400" i="27"/>
  <c r="K399" i="27"/>
  <c r="K398" i="27"/>
  <c r="K397" i="27"/>
  <c r="K396" i="27"/>
  <c r="F396" i="27"/>
  <c r="K395" i="27"/>
  <c r="F395" i="27"/>
  <c r="K394" i="27"/>
  <c r="K393" i="27"/>
  <c r="K392" i="27"/>
  <c r="K391" i="27"/>
  <c r="F391" i="27"/>
  <c r="K390" i="27"/>
  <c r="K389" i="27"/>
  <c r="K388" i="27"/>
  <c r="K387" i="27"/>
  <c r="F387" i="27"/>
  <c r="K386" i="27"/>
  <c r="F386" i="27"/>
  <c r="K385" i="27"/>
  <c r="K384" i="27"/>
  <c r="K383" i="27"/>
  <c r="K382" i="27"/>
  <c r="K381" i="27"/>
  <c r="K380" i="27"/>
  <c r="K379" i="27"/>
  <c r="K378" i="27"/>
  <c r="F378" i="27"/>
  <c r="K377" i="27"/>
  <c r="K376" i="27"/>
  <c r="K375" i="27"/>
  <c r="K374" i="27"/>
  <c r="F374" i="27"/>
  <c r="K373" i="27"/>
  <c r="F373" i="27"/>
  <c r="F372" i="27" s="1"/>
  <c r="K372" i="27"/>
  <c r="K371" i="27"/>
  <c r="K370" i="27"/>
  <c r="K369" i="27"/>
  <c r="K368" i="27"/>
  <c r="K367" i="27"/>
  <c r="K366" i="27"/>
  <c r="F366" i="27"/>
  <c r="K365" i="27"/>
  <c r="K364" i="27"/>
  <c r="K363" i="27"/>
  <c r="F363" i="27"/>
  <c r="K362" i="27"/>
  <c r="K361" i="27"/>
  <c r="F361" i="27"/>
  <c r="K360" i="27"/>
  <c r="K359" i="27"/>
  <c r="K358" i="27"/>
  <c r="K357" i="27"/>
  <c r="K356" i="27"/>
  <c r="K355" i="27"/>
  <c r="K354" i="27"/>
  <c r="K353" i="27"/>
  <c r="F353" i="27"/>
  <c r="K352" i="27"/>
  <c r="K351" i="27"/>
  <c r="K350" i="27"/>
  <c r="F350" i="27"/>
  <c r="K349" i="27"/>
  <c r="K348" i="27"/>
  <c r="K347" i="27"/>
  <c r="K346" i="27"/>
  <c r="F346" i="27"/>
  <c r="K345" i="27"/>
  <c r="K344" i="27"/>
  <c r="K343" i="27"/>
  <c r="K342" i="27"/>
  <c r="K341" i="27"/>
  <c r="K340" i="27"/>
  <c r="K339" i="27"/>
  <c r="F339" i="27"/>
  <c r="K338" i="27"/>
  <c r="K337" i="27"/>
  <c r="K336" i="27"/>
  <c r="F336" i="27"/>
  <c r="K335" i="27"/>
  <c r="K334" i="27"/>
  <c r="K333" i="27"/>
  <c r="K332" i="27"/>
  <c r="F332" i="27"/>
  <c r="K331" i="27"/>
  <c r="K330" i="27"/>
  <c r="K329" i="27"/>
  <c r="F329" i="27"/>
  <c r="K328" i="27"/>
  <c r="K327" i="27"/>
  <c r="K326" i="27"/>
  <c r="K325" i="27"/>
  <c r="K324" i="27"/>
  <c r="K323" i="27"/>
  <c r="K322" i="27"/>
  <c r="K321" i="27"/>
  <c r="K320" i="27"/>
  <c r="K319" i="27"/>
  <c r="F319" i="27"/>
  <c r="K318" i="27"/>
  <c r="K317" i="27"/>
  <c r="K316" i="27"/>
  <c r="K315" i="27"/>
  <c r="K314" i="27"/>
  <c r="K313" i="27"/>
  <c r="K312" i="27"/>
  <c r="K311" i="27"/>
  <c r="K310" i="27"/>
  <c r="K309" i="27"/>
  <c r="K308" i="27"/>
  <c r="K307" i="27"/>
  <c r="K306" i="27"/>
  <c r="F306" i="27"/>
  <c r="K305" i="27"/>
  <c r="K304" i="27"/>
  <c r="K303" i="27"/>
  <c r="K302" i="27"/>
  <c r="F302" i="27"/>
  <c r="K301" i="27"/>
  <c r="K300" i="27"/>
  <c r="K299" i="27"/>
  <c r="K298" i="27"/>
  <c r="K297" i="27"/>
  <c r="K296" i="27"/>
  <c r="K295" i="27"/>
  <c r="F295" i="27"/>
  <c r="K294" i="27"/>
  <c r="K293" i="27"/>
  <c r="K292" i="27"/>
  <c r="F292" i="27"/>
  <c r="K291" i="27"/>
  <c r="K290" i="27"/>
  <c r="K289" i="27"/>
  <c r="K288" i="27"/>
  <c r="K287" i="27"/>
  <c r="K286" i="27"/>
  <c r="K285" i="27"/>
  <c r="K284" i="27"/>
  <c r="F284" i="27"/>
  <c r="K283" i="27"/>
  <c r="K282" i="27"/>
  <c r="K281" i="27"/>
  <c r="K280" i="27"/>
  <c r="K279" i="27"/>
  <c r="K278" i="27"/>
  <c r="K277" i="27"/>
  <c r="K276" i="27"/>
  <c r="F276" i="27"/>
  <c r="K275" i="27"/>
  <c r="K274" i="27"/>
  <c r="K273" i="27"/>
  <c r="K272" i="27"/>
  <c r="K271" i="27"/>
  <c r="K270" i="27"/>
  <c r="K269" i="27"/>
  <c r="K268" i="27"/>
  <c r="F268" i="27"/>
  <c r="F267" i="27" s="1"/>
  <c r="K267" i="27"/>
  <c r="K266" i="27"/>
  <c r="K265" i="27"/>
  <c r="K264" i="27"/>
  <c r="K263" i="27"/>
  <c r="K262" i="27"/>
  <c r="F262" i="27"/>
  <c r="K261" i="27"/>
  <c r="K260" i="27"/>
  <c r="K259" i="27"/>
  <c r="K258" i="27"/>
  <c r="K257" i="27"/>
  <c r="K256" i="27"/>
  <c r="F256" i="27"/>
  <c r="K255" i="27"/>
  <c r="K254" i="27"/>
  <c r="K253" i="27"/>
  <c r="K252" i="27"/>
  <c r="K251" i="27"/>
  <c r="K250" i="27"/>
  <c r="K249" i="27"/>
  <c r="F249" i="27"/>
  <c r="K248" i="27"/>
  <c r="K247" i="27"/>
  <c r="K246" i="27"/>
  <c r="K245" i="27"/>
  <c r="K244" i="27"/>
  <c r="K243" i="27"/>
  <c r="F243" i="27"/>
  <c r="K242" i="27"/>
  <c r="K241" i="27"/>
  <c r="K240" i="27"/>
  <c r="K239" i="27"/>
  <c r="K238" i="27"/>
  <c r="K237" i="27"/>
  <c r="F237" i="27"/>
  <c r="K236" i="27"/>
  <c r="K235" i="27"/>
  <c r="K234" i="27"/>
  <c r="K233" i="27"/>
  <c r="F233" i="27"/>
  <c r="K232" i="27"/>
  <c r="K231" i="27"/>
  <c r="K230" i="27"/>
  <c r="K229" i="27"/>
  <c r="K228" i="27"/>
  <c r="F228" i="27"/>
  <c r="K227" i="27"/>
  <c r="K226" i="27"/>
  <c r="K225" i="27"/>
  <c r="K224" i="27"/>
  <c r="K223" i="27"/>
  <c r="F223" i="27"/>
  <c r="K222" i="27"/>
  <c r="K221" i="27"/>
  <c r="K220" i="27"/>
  <c r="K219" i="27"/>
  <c r="K218" i="27"/>
  <c r="K217" i="27"/>
  <c r="F217" i="27"/>
  <c r="K216" i="27"/>
  <c r="K215" i="27"/>
  <c r="K214" i="27"/>
  <c r="K213" i="27"/>
  <c r="K212" i="27"/>
  <c r="K211" i="27"/>
  <c r="K210" i="27"/>
  <c r="K209" i="27"/>
  <c r="K208" i="27"/>
  <c r="K207" i="27"/>
  <c r="K206" i="27"/>
  <c r="F206" i="27"/>
  <c r="K205" i="27"/>
  <c r="K204" i="27"/>
  <c r="K203" i="27"/>
  <c r="K202" i="27"/>
  <c r="K201" i="27"/>
  <c r="K200" i="27"/>
  <c r="K199" i="27"/>
  <c r="K198" i="27"/>
  <c r="F198" i="27"/>
  <c r="K197" i="27"/>
  <c r="K196" i="27"/>
  <c r="K195" i="27"/>
  <c r="K194" i="27"/>
  <c r="F194" i="27"/>
  <c r="K193" i="27"/>
  <c r="K192" i="27"/>
  <c r="K191" i="27"/>
  <c r="K190" i="27"/>
  <c r="K189" i="27"/>
  <c r="K188" i="27"/>
  <c r="K187" i="27"/>
  <c r="K186" i="27"/>
  <c r="K185" i="27"/>
  <c r="K184" i="27"/>
  <c r="K183" i="27"/>
  <c r="K182" i="27"/>
  <c r="K181" i="27"/>
  <c r="K180" i="27"/>
  <c r="K179" i="27"/>
  <c r="K178" i="27"/>
  <c r="K177" i="27"/>
  <c r="K176" i="27"/>
  <c r="F176" i="27"/>
  <c r="K175" i="27"/>
  <c r="K174" i="27"/>
  <c r="K173" i="27"/>
  <c r="K172" i="27"/>
  <c r="K171" i="27"/>
  <c r="K170" i="27"/>
  <c r="K169" i="27"/>
  <c r="K168" i="27"/>
  <c r="K167" i="27"/>
  <c r="F167" i="27"/>
  <c r="K166" i="27"/>
  <c r="K165" i="27"/>
  <c r="K164" i="27"/>
  <c r="K163" i="27"/>
  <c r="K162" i="27"/>
  <c r="K161" i="27"/>
  <c r="K160" i="27"/>
  <c r="K159" i="27"/>
  <c r="K158" i="27"/>
  <c r="F158" i="27"/>
  <c r="K157" i="27"/>
  <c r="K156" i="27"/>
  <c r="K155" i="27"/>
  <c r="K154" i="27"/>
  <c r="F154" i="27"/>
  <c r="K153" i="27"/>
  <c r="K152" i="27"/>
  <c r="K151" i="27"/>
  <c r="K150" i="27"/>
  <c r="K149" i="27"/>
  <c r="K148" i="27"/>
  <c r="K147" i="27"/>
  <c r="K146" i="27"/>
  <c r="F146" i="27"/>
  <c r="F145" i="27" s="1"/>
  <c r="F144" i="27" s="1"/>
  <c r="K145" i="27"/>
  <c r="K144" i="27"/>
  <c r="K143" i="27"/>
  <c r="K142" i="27"/>
  <c r="K141" i="27"/>
  <c r="K140" i="27"/>
  <c r="K139" i="27"/>
  <c r="K138" i="27"/>
  <c r="K137" i="27"/>
  <c r="F137" i="27"/>
  <c r="K136" i="27"/>
  <c r="K135" i="27"/>
  <c r="K134" i="27"/>
  <c r="K133" i="27"/>
  <c r="K132" i="27"/>
  <c r="K131" i="27"/>
  <c r="K130" i="27"/>
  <c r="K129" i="27"/>
  <c r="F129" i="27"/>
  <c r="K128" i="27"/>
  <c r="K127" i="27"/>
  <c r="K126" i="27"/>
  <c r="K125" i="27"/>
  <c r="F125" i="27"/>
  <c r="K124" i="27"/>
  <c r="K123" i="27"/>
  <c r="K122" i="27"/>
  <c r="K121" i="27"/>
  <c r="K120" i="27"/>
  <c r="K119" i="27"/>
  <c r="F119" i="27"/>
  <c r="K118" i="27"/>
  <c r="F118" i="27"/>
  <c r="K117" i="27"/>
  <c r="K116" i="27"/>
  <c r="K115" i="27"/>
  <c r="K114" i="27"/>
  <c r="F114" i="27"/>
  <c r="K113" i="27"/>
  <c r="K112" i="27"/>
  <c r="K111" i="27"/>
  <c r="K110" i="27"/>
  <c r="K109" i="27"/>
  <c r="F109" i="27"/>
  <c r="K108" i="27"/>
  <c r="K107" i="27"/>
  <c r="K106" i="27"/>
  <c r="F106" i="27"/>
  <c r="F104" i="27" s="1"/>
  <c r="K105" i="27"/>
  <c r="K104" i="27"/>
  <c r="K103" i="27"/>
  <c r="K102" i="27"/>
  <c r="K101" i="27"/>
  <c r="K100" i="27"/>
  <c r="K99" i="27"/>
  <c r="K98" i="27"/>
  <c r="K97" i="27"/>
  <c r="K96" i="27"/>
  <c r="F96" i="27"/>
  <c r="K95" i="27"/>
  <c r="K94" i="27"/>
  <c r="K93" i="27"/>
  <c r="K92" i="27"/>
  <c r="K91" i="27"/>
  <c r="K90" i="27"/>
  <c r="K89" i="27"/>
  <c r="F89" i="27"/>
  <c r="K88" i="27"/>
  <c r="K87" i="27"/>
  <c r="K86" i="27"/>
  <c r="K85" i="27"/>
  <c r="K84" i="27"/>
  <c r="K83" i="27"/>
  <c r="F83" i="27"/>
  <c r="K82" i="27"/>
  <c r="K81" i="27"/>
  <c r="K80" i="27"/>
  <c r="K79" i="27"/>
  <c r="K78" i="27"/>
  <c r="K77" i="27"/>
  <c r="K76" i="27"/>
  <c r="K75" i="27"/>
  <c r="K74" i="27"/>
  <c r="K73" i="27"/>
  <c r="K72" i="27"/>
  <c r="K71" i="27"/>
  <c r="K70" i="27"/>
  <c r="K69" i="27"/>
  <c r="K68" i="27"/>
  <c r="F68" i="27"/>
  <c r="K67" i="27"/>
  <c r="K66" i="27"/>
  <c r="K65" i="27"/>
  <c r="K64" i="27"/>
  <c r="K63" i="27"/>
  <c r="K62" i="27"/>
  <c r="K61" i="27"/>
  <c r="K60" i="27"/>
  <c r="K59" i="27"/>
  <c r="K58" i="27"/>
  <c r="K57" i="27"/>
  <c r="K56" i="27"/>
  <c r="K55" i="27"/>
  <c r="K54" i="27"/>
  <c r="K53" i="27"/>
  <c r="K52" i="27"/>
  <c r="K51" i="27"/>
  <c r="F51" i="27"/>
  <c r="F50" i="27" s="1"/>
  <c r="F49" i="27" s="1"/>
  <c r="K50" i="27"/>
  <c r="K49" i="27"/>
  <c r="K48" i="27"/>
  <c r="K47" i="27"/>
  <c r="K46" i="27"/>
  <c r="K45" i="27"/>
  <c r="K44" i="27"/>
  <c r="K43" i="27"/>
  <c r="F43" i="27"/>
  <c r="K42" i="27"/>
  <c r="K41" i="27"/>
  <c r="K40" i="27"/>
  <c r="F40" i="27"/>
  <c r="K39" i="27"/>
  <c r="K38" i="27"/>
  <c r="K37" i="27"/>
  <c r="K36" i="27"/>
  <c r="K35" i="27"/>
  <c r="K34" i="27"/>
  <c r="F34" i="27"/>
  <c r="K33" i="27"/>
  <c r="K32" i="27"/>
  <c r="K31" i="27"/>
  <c r="K30" i="27"/>
  <c r="K29" i="27"/>
  <c r="K28" i="27"/>
  <c r="F28" i="27"/>
  <c r="F19" i="27" s="1"/>
  <c r="K27" i="27"/>
  <c r="K26" i="27"/>
  <c r="K25" i="27"/>
  <c r="F25" i="27"/>
  <c r="K24" i="27"/>
  <c r="K23" i="27"/>
  <c r="K22" i="27"/>
  <c r="K21" i="27"/>
  <c r="K20" i="27"/>
  <c r="F20" i="27"/>
  <c r="K19" i="27"/>
  <c r="K18" i="27"/>
  <c r="K17" i="27"/>
  <c r="K16" i="27"/>
  <c r="K15" i="27"/>
  <c r="K14" i="27"/>
  <c r="K13" i="27"/>
  <c r="K12" i="27"/>
  <c r="K11" i="27"/>
  <c r="F11" i="27"/>
  <c r="K10" i="27"/>
  <c r="F10" i="27"/>
  <c r="K9" i="27"/>
  <c r="L5" i="27"/>
  <c r="I5" i="27"/>
  <c r="G5" i="27"/>
  <c r="I4" i="27"/>
  <c r="K4" i="27" s="1"/>
  <c r="K3" i="27"/>
  <c r="I3" i="27"/>
  <c r="D10" i="1" l="1"/>
  <c r="D23" i="1"/>
  <c r="D25" i="1" s="1"/>
  <c r="D107" i="1"/>
  <c r="D111" i="1" s="1"/>
  <c r="D22" i="1"/>
  <c r="K5" i="27"/>
  <c r="F9" i="27"/>
  <c r="M11" i="22" l="1"/>
  <c r="N11" i="22" s="1"/>
  <c r="M326" i="22"/>
  <c r="N326" i="22" s="1"/>
  <c r="M325" i="22"/>
  <c r="N325" i="22" s="1"/>
  <c r="M324" i="22"/>
  <c r="N324" i="22" s="1"/>
  <c r="M323" i="22"/>
  <c r="N323" i="22" s="1"/>
  <c r="M322" i="22"/>
  <c r="N322" i="22" s="1"/>
  <c r="M321" i="22"/>
  <c r="N321" i="22" s="1"/>
  <c r="M320" i="22"/>
  <c r="M319" i="22"/>
  <c r="N319" i="22" s="1"/>
  <c r="M318" i="22"/>
  <c r="N318" i="22" s="1"/>
  <c r="M317" i="22"/>
  <c r="N317" i="22" s="1"/>
  <c r="M316" i="22"/>
  <c r="N316" i="22" s="1"/>
  <c r="M315" i="22"/>
  <c r="N315" i="22" s="1"/>
  <c r="M314" i="22"/>
  <c r="N314" i="22" s="1"/>
  <c r="M313" i="22"/>
  <c r="N313" i="22" s="1"/>
  <c r="M312" i="22"/>
  <c r="N312" i="22" s="1"/>
  <c r="M311" i="22"/>
  <c r="N311" i="22" s="1"/>
  <c r="M310" i="22"/>
  <c r="N310" i="22" s="1"/>
  <c r="M309" i="22"/>
  <c r="N309" i="22" s="1"/>
  <c r="M308" i="22"/>
  <c r="N308" i="22" s="1"/>
  <c r="M307" i="22"/>
  <c r="N307" i="22" s="1"/>
  <c r="M306" i="22"/>
  <c r="N306" i="22" s="1"/>
  <c r="M305" i="22"/>
  <c r="N305" i="22" s="1"/>
  <c r="M304" i="22"/>
  <c r="N304" i="22" s="1"/>
  <c r="M303" i="22"/>
  <c r="N303" i="22" s="1"/>
  <c r="M302" i="22"/>
  <c r="N302" i="22" s="1"/>
  <c r="M301" i="22"/>
  <c r="N301" i="22" s="1"/>
  <c r="M300" i="22"/>
  <c r="N300" i="22" s="1"/>
  <c r="M299" i="22"/>
  <c r="N299" i="22" s="1"/>
  <c r="M298" i="22"/>
  <c r="N298" i="22" s="1"/>
  <c r="M297" i="22"/>
  <c r="N297" i="22" s="1"/>
  <c r="M296" i="22"/>
  <c r="N296" i="22" s="1"/>
  <c r="M295" i="22"/>
  <c r="N295" i="22" s="1"/>
  <c r="M294" i="22"/>
  <c r="N294" i="22" s="1"/>
  <c r="M293" i="22"/>
  <c r="N293" i="22" s="1"/>
  <c r="M292" i="22"/>
  <c r="N292" i="22" s="1"/>
  <c r="M291" i="22"/>
  <c r="N291" i="22" s="1"/>
  <c r="M290" i="22"/>
  <c r="N290" i="22" s="1"/>
  <c r="M289" i="22"/>
  <c r="N289" i="22" s="1"/>
  <c r="M288" i="22"/>
  <c r="N288" i="22" s="1"/>
  <c r="M287" i="22"/>
  <c r="N287" i="22" s="1"/>
  <c r="M286" i="22"/>
  <c r="N286" i="22" s="1"/>
  <c r="M285" i="22"/>
  <c r="N285" i="22" s="1"/>
  <c r="M284" i="22"/>
  <c r="N284" i="22" s="1"/>
  <c r="M283" i="22"/>
  <c r="N283" i="22" s="1"/>
  <c r="M282" i="22"/>
  <c r="N282" i="22" s="1"/>
  <c r="M281" i="22"/>
  <c r="N281" i="22" s="1"/>
  <c r="M280" i="22"/>
  <c r="N280" i="22" s="1"/>
  <c r="M279" i="22"/>
  <c r="N279" i="22" s="1"/>
  <c r="M278" i="22"/>
  <c r="N278" i="22" s="1"/>
  <c r="M277" i="22"/>
  <c r="N277" i="22" s="1"/>
  <c r="M276" i="22"/>
  <c r="N276" i="22" s="1"/>
  <c r="M275" i="22"/>
  <c r="N275" i="22" s="1"/>
  <c r="M274" i="22"/>
  <c r="N274" i="22" s="1"/>
  <c r="M273" i="22"/>
  <c r="N273" i="22" s="1"/>
  <c r="M272" i="22"/>
  <c r="N272" i="22" s="1"/>
  <c r="M271" i="22"/>
  <c r="N271" i="22" s="1"/>
  <c r="M270" i="22"/>
  <c r="N270" i="22" s="1"/>
  <c r="M269" i="22"/>
  <c r="N269" i="22" s="1"/>
  <c r="M268" i="22"/>
  <c r="N268" i="22" s="1"/>
  <c r="M267" i="22"/>
  <c r="N267" i="22" s="1"/>
  <c r="M266" i="22"/>
  <c r="N266" i="22" s="1"/>
  <c r="M265" i="22"/>
  <c r="N265" i="22" s="1"/>
  <c r="M264" i="22"/>
  <c r="N264" i="22" s="1"/>
  <c r="M263" i="22"/>
  <c r="N263" i="22" s="1"/>
  <c r="M262" i="22"/>
  <c r="N262" i="22" s="1"/>
  <c r="M261" i="22"/>
  <c r="N261" i="22" s="1"/>
  <c r="M260" i="22"/>
  <c r="N260" i="22" s="1"/>
  <c r="M259" i="22"/>
  <c r="N259" i="22" s="1"/>
  <c r="M258" i="22"/>
  <c r="N258" i="22" s="1"/>
  <c r="M257" i="22"/>
  <c r="N257" i="22" s="1"/>
  <c r="M256" i="22"/>
  <c r="N256" i="22" s="1"/>
  <c r="M255" i="22"/>
  <c r="N255" i="22" s="1"/>
  <c r="M254" i="22"/>
  <c r="N254" i="22" s="1"/>
  <c r="M253" i="22"/>
  <c r="N253" i="22" s="1"/>
  <c r="M252" i="22"/>
  <c r="N252" i="22" s="1"/>
  <c r="M251" i="22"/>
  <c r="M250" i="22"/>
  <c r="N250" i="22" s="1"/>
  <c r="M249" i="22"/>
  <c r="N249" i="22" s="1"/>
  <c r="M248" i="22"/>
  <c r="N248" i="22" s="1"/>
  <c r="M247" i="22"/>
  <c r="N247" i="22" s="1"/>
  <c r="M246" i="22"/>
  <c r="N246" i="22" s="1"/>
  <c r="M245" i="22"/>
  <c r="N245" i="22" s="1"/>
  <c r="M244" i="22"/>
  <c r="N244" i="22" s="1"/>
  <c r="M243" i="22"/>
  <c r="N243" i="22" s="1"/>
  <c r="M242" i="22"/>
  <c r="N242" i="22" s="1"/>
  <c r="M241" i="22"/>
  <c r="N241" i="22" s="1"/>
  <c r="M240" i="22"/>
  <c r="N240" i="22" s="1"/>
  <c r="M239" i="22"/>
  <c r="N239" i="22" s="1"/>
  <c r="M238" i="22"/>
  <c r="N238" i="22" s="1"/>
  <c r="M237" i="22"/>
  <c r="N237" i="22" s="1"/>
  <c r="M236" i="22"/>
  <c r="N236" i="22" s="1"/>
  <c r="M235" i="22"/>
  <c r="N235" i="22" s="1"/>
  <c r="M234" i="22"/>
  <c r="N234" i="22" s="1"/>
  <c r="M233" i="22"/>
  <c r="N233" i="22" s="1"/>
  <c r="M232" i="22"/>
  <c r="N232" i="22" s="1"/>
  <c r="M231" i="22"/>
  <c r="N231" i="22" s="1"/>
  <c r="M230" i="22"/>
  <c r="N230" i="22" s="1"/>
  <c r="M229" i="22"/>
  <c r="N229" i="22" s="1"/>
  <c r="M228" i="22"/>
  <c r="N228" i="22" s="1"/>
  <c r="M227" i="22"/>
  <c r="N227" i="22" s="1"/>
  <c r="M226" i="22"/>
  <c r="N226" i="22" s="1"/>
  <c r="M225" i="22"/>
  <c r="N225" i="22" s="1"/>
  <c r="M224" i="22"/>
  <c r="N224" i="22" s="1"/>
  <c r="M223" i="22"/>
  <c r="N223" i="22" s="1"/>
  <c r="M222" i="22"/>
  <c r="N222" i="22" s="1"/>
  <c r="M221" i="22"/>
  <c r="N221" i="22" s="1"/>
  <c r="M220" i="22"/>
  <c r="N220" i="22" s="1"/>
  <c r="M219" i="22"/>
  <c r="N219" i="22" s="1"/>
  <c r="M218" i="22"/>
  <c r="N218" i="22" s="1"/>
  <c r="M217" i="22"/>
  <c r="N217" i="22" s="1"/>
  <c r="M216" i="22"/>
  <c r="N216" i="22" s="1"/>
  <c r="M215" i="22"/>
  <c r="N215" i="22" s="1"/>
  <c r="M214" i="22"/>
  <c r="N214" i="22" s="1"/>
  <c r="M213" i="22"/>
  <c r="N213" i="22" s="1"/>
  <c r="M212" i="22"/>
  <c r="N212" i="22" s="1"/>
  <c r="M211" i="22"/>
  <c r="N211" i="22" s="1"/>
  <c r="M210" i="22"/>
  <c r="N210" i="22" s="1"/>
  <c r="M209" i="22"/>
  <c r="N209" i="22" s="1"/>
  <c r="M208" i="22"/>
  <c r="N208" i="22" s="1"/>
  <c r="M207" i="22"/>
  <c r="N207" i="22" s="1"/>
  <c r="M206" i="22"/>
  <c r="N206" i="22" s="1"/>
  <c r="M205" i="22"/>
  <c r="N205" i="22" s="1"/>
  <c r="M204" i="22"/>
  <c r="N204" i="22" s="1"/>
  <c r="M203" i="22"/>
  <c r="N203" i="22" s="1"/>
  <c r="M202" i="22"/>
  <c r="N202" i="22" s="1"/>
  <c r="M201" i="22"/>
  <c r="N201" i="22" s="1"/>
  <c r="M200" i="22"/>
  <c r="N200" i="22" s="1"/>
  <c r="M199" i="22"/>
  <c r="N199" i="22" s="1"/>
  <c r="M198" i="22"/>
  <c r="N198" i="22" s="1"/>
  <c r="M197" i="22"/>
  <c r="N197" i="22" s="1"/>
  <c r="M196" i="22"/>
  <c r="N196" i="22" s="1"/>
  <c r="M195" i="22"/>
  <c r="N195" i="22" s="1"/>
  <c r="M194" i="22"/>
  <c r="N194" i="22" s="1"/>
  <c r="M193" i="22"/>
  <c r="N193" i="22" s="1"/>
  <c r="M192" i="22"/>
  <c r="N192" i="22" s="1"/>
  <c r="M191" i="22"/>
  <c r="N191" i="22" s="1"/>
  <c r="M190" i="22"/>
  <c r="N190" i="22" s="1"/>
  <c r="M189" i="22"/>
  <c r="N189" i="22" s="1"/>
  <c r="M188" i="22"/>
  <c r="N188" i="22" s="1"/>
  <c r="M187" i="22"/>
  <c r="M186" i="22"/>
  <c r="N186" i="22" s="1"/>
  <c r="M185" i="22"/>
  <c r="N185" i="22" s="1"/>
  <c r="M184" i="22"/>
  <c r="N184" i="22" s="1"/>
  <c r="M183" i="22"/>
  <c r="N183" i="22" s="1"/>
  <c r="M182" i="22"/>
  <c r="N182" i="22" s="1"/>
  <c r="M181" i="22"/>
  <c r="N181" i="22" s="1"/>
  <c r="M180" i="22"/>
  <c r="N180" i="22" s="1"/>
  <c r="M179" i="22"/>
  <c r="N179" i="22" s="1"/>
  <c r="M178" i="22"/>
  <c r="N178" i="22" s="1"/>
  <c r="M177" i="22"/>
  <c r="N177" i="22" s="1"/>
  <c r="M176" i="22"/>
  <c r="N176" i="22" s="1"/>
  <c r="M175" i="22"/>
  <c r="N175" i="22" s="1"/>
  <c r="M174" i="22"/>
  <c r="N174" i="22" s="1"/>
  <c r="M173" i="22"/>
  <c r="N173" i="22" s="1"/>
  <c r="M172" i="22"/>
  <c r="N172" i="22" s="1"/>
  <c r="M171" i="22"/>
  <c r="N171" i="22" s="1"/>
  <c r="M170" i="22"/>
  <c r="N170" i="22" s="1"/>
  <c r="M169" i="22"/>
  <c r="N169" i="22" s="1"/>
  <c r="M168" i="22"/>
  <c r="N168" i="22" s="1"/>
  <c r="M167" i="22"/>
  <c r="N167" i="22" s="1"/>
  <c r="M166" i="22"/>
  <c r="N166" i="22" s="1"/>
  <c r="M165" i="22"/>
  <c r="N165" i="22" s="1"/>
  <c r="M164" i="22"/>
  <c r="N164" i="22" s="1"/>
  <c r="M163" i="22"/>
  <c r="N163" i="22" s="1"/>
  <c r="M162" i="22"/>
  <c r="N162" i="22" s="1"/>
  <c r="M161" i="22"/>
  <c r="N161" i="22" s="1"/>
  <c r="M160" i="22"/>
  <c r="N160" i="22" s="1"/>
  <c r="M159" i="22"/>
  <c r="N159" i="22" s="1"/>
  <c r="M158" i="22"/>
  <c r="N158" i="22" s="1"/>
  <c r="M157" i="22"/>
  <c r="N157" i="22" s="1"/>
  <c r="M156" i="22"/>
  <c r="N156" i="22" s="1"/>
  <c r="M155" i="22"/>
  <c r="N155" i="22" s="1"/>
  <c r="M154" i="22"/>
  <c r="N154" i="22" s="1"/>
  <c r="M153" i="22"/>
  <c r="N153" i="22" s="1"/>
  <c r="M152" i="22"/>
  <c r="N152" i="22" s="1"/>
  <c r="M151" i="22"/>
  <c r="N151" i="22" s="1"/>
  <c r="M150" i="22"/>
  <c r="N150" i="22" s="1"/>
  <c r="M149" i="22"/>
  <c r="N149" i="22" s="1"/>
  <c r="M148" i="22"/>
  <c r="M147" i="22"/>
  <c r="N147" i="22" s="1"/>
  <c r="M146" i="22"/>
  <c r="N146" i="22" s="1"/>
  <c r="M145" i="22"/>
  <c r="N145" i="22" s="1"/>
  <c r="M144" i="22"/>
  <c r="N144" i="22" s="1"/>
  <c r="M143" i="22"/>
  <c r="N143" i="22" s="1"/>
  <c r="M142" i="22"/>
  <c r="N142" i="22" s="1"/>
  <c r="M141" i="22"/>
  <c r="N141" i="22" s="1"/>
  <c r="M140" i="22"/>
  <c r="N140" i="22" s="1"/>
  <c r="M139" i="22"/>
  <c r="N139" i="22" s="1"/>
  <c r="M138" i="22"/>
  <c r="N138" i="22" s="1"/>
  <c r="M137" i="22"/>
  <c r="N137" i="22" s="1"/>
  <c r="M136" i="22"/>
  <c r="N136" i="22" s="1"/>
  <c r="M135" i="22"/>
  <c r="N135" i="22" s="1"/>
  <c r="M134" i="22"/>
  <c r="N134" i="22" s="1"/>
  <c r="M133" i="22"/>
  <c r="N133" i="22" s="1"/>
  <c r="M132" i="22"/>
  <c r="N132" i="22" s="1"/>
  <c r="M131" i="22"/>
  <c r="N131" i="22" s="1"/>
  <c r="M130" i="22"/>
  <c r="N130" i="22" s="1"/>
  <c r="M129" i="22"/>
  <c r="N129" i="22" s="1"/>
  <c r="M128" i="22"/>
  <c r="N128" i="22" s="1"/>
  <c r="M127" i="22"/>
  <c r="N127" i="22" s="1"/>
  <c r="M126" i="22"/>
  <c r="N126" i="22" s="1"/>
  <c r="M125" i="22"/>
  <c r="N125" i="22" s="1"/>
  <c r="M124" i="22"/>
  <c r="N124" i="22" s="1"/>
  <c r="M123" i="22"/>
  <c r="N123" i="22" s="1"/>
  <c r="M122" i="22"/>
  <c r="N122" i="22" s="1"/>
  <c r="M121" i="22"/>
  <c r="N121" i="22" s="1"/>
  <c r="M120" i="22"/>
  <c r="N120" i="22" s="1"/>
  <c r="M119" i="22"/>
  <c r="N119" i="22" s="1"/>
  <c r="M118" i="22"/>
  <c r="N118" i="22" s="1"/>
  <c r="M117" i="22"/>
  <c r="N117" i="22" s="1"/>
  <c r="M116" i="22"/>
  <c r="N116" i="22" s="1"/>
  <c r="M115" i="22"/>
  <c r="N115" i="22" s="1"/>
  <c r="M114" i="22"/>
  <c r="N114" i="22" s="1"/>
  <c r="M113" i="22"/>
  <c r="N113" i="22" s="1"/>
  <c r="M112" i="22"/>
  <c r="N112" i="22" s="1"/>
  <c r="M111" i="22"/>
  <c r="N111" i="22" s="1"/>
  <c r="M110" i="22"/>
  <c r="N110" i="22" s="1"/>
  <c r="M109" i="22"/>
  <c r="N109" i="22" s="1"/>
  <c r="M108" i="22"/>
  <c r="N108" i="22" s="1"/>
  <c r="M107" i="22"/>
  <c r="N107" i="22" s="1"/>
  <c r="M106" i="22"/>
  <c r="N106" i="22" s="1"/>
  <c r="M105" i="22"/>
  <c r="N105" i="22" s="1"/>
  <c r="M104" i="22"/>
  <c r="N104" i="22" s="1"/>
  <c r="M103" i="22"/>
  <c r="N103" i="22" s="1"/>
  <c r="M102" i="22"/>
  <c r="N102" i="22" s="1"/>
  <c r="M101" i="22"/>
  <c r="N101" i="22" s="1"/>
  <c r="M100" i="22"/>
  <c r="N100" i="22" s="1"/>
  <c r="M99" i="22"/>
  <c r="N99" i="22" s="1"/>
  <c r="M98" i="22"/>
  <c r="N98" i="22" s="1"/>
  <c r="M97" i="22"/>
  <c r="N97" i="22" s="1"/>
  <c r="M96" i="22"/>
  <c r="N96" i="22" s="1"/>
  <c r="M95" i="22"/>
  <c r="N95" i="22" s="1"/>
  <c r="M94" i="22"/>
  <c r="N94" i="22" s="1"/>
  <c r="M93" i="22"/>
  <c r="N93" i="22" s="1"/>
  <c r="M92" i="22"/>
  <c r="N92" i="22" s="1"/>
  <c r="M91" i="22"/>
  <c r="N91" i="22" s="1"/>
  <c r="M90" i="22"/>
  <c r="N90" i="22" s="1"/>
  <c r="M89" i="22"/>
  <c r="N89" i="22" s="1"/>
  <c r="M88" i="22"/>
  <c r="N88" i="22" s="1"/>
  <c r="M87" i="22"/>
  <c r="N87" i="22" s="1"/>
  <c r="M86" i="22"/>
  <c r="N86" i="22" s="1"/>
  <c r="M85" i="22"/>
  <c r="N85" i="22" s="1"/>
  <c r="M84" i="22"/>
  <c r="N84" i="22" s="1"/>
  <c r="M83" i="22"/>
  <c r="N83" i="22" s="1"/>
  <c r="M82" i="22"/>
  <c r="N82" i="22" s="1"/>
  <c r="M81" i="22"/>
  <c r="N81" i="22" s="1"/>
  <c r="M80" i="22"/>
  <c r="N80" i="22" s="1"/>
  <c r="M79" i="22"/>
  <c r="N79" i="22" s="1"/>
  <c r="M78" i="22"/>
  <c r="N78" i="22" s="1"/>
  <c r="M77" i="22"/>
  <c r="N77" i="22" s="1"/>
  <c r="M76" i="22"/>
  <c r="N76" i="22" s="1"/>
  <c r="M75" i="22"/>
  <c r="N75" i="22" s="1"/>
  <c r="M74" i="22"/>
  <c r="N74" i="22" s="1"/>
  <c r="M73" i="22"/>
  <c r="N73" i="22" s="1"/>
  <c r="M72" i="22"/>
  <c r="N72" i="22" s="1"/>
  <c r="M71" i="22"/>
  <c r="N71" i="22" s="1"/>
  <c r="M70" i="22"/>
  <c r="N70" i="22" s="1"/>
  <c r="M69" i="22"/>
  <c r="N69" i="22" s="1"/>
  <c r="M68" i="22"/>
  <c r="N68" i="22" s="1"/>
  <c r="M67" i="22"/>
  <c r="N67" i="22" s="1"/>
  <c r="M66" i="22"/>
  <c r="N66" i="22" s="1"/>
  <c r="M65" i="22"/>
  <c r="N65" i="22" s="1"/>
  <c r="M64" i="22"/>
  <c r="N64" i="22" s="1"/>
  <c r="M63" i="22"/>
  <c r="N63" i="22" s="1"/>
  <c r="M62" i="22"/>
  <c r="N62" i="22" s="1"/>
  <c r="M61" i="22"/>
  <c r="N61" i="22" s="1"/>
  <c r="M60" i="22"/>
  <c r="N60" i="22" s="1"/>
  <c r="M59" i="22"/>
  <c r="N59" i="22" s="1"/>
  <c r="M58" i="22"/>
  <c r="N58" i="22" s="1"/>
  <c r="M57" i="22"/>
  <c r="N57" i="22" s="1"/>
  <c r="M56" i="22"/>
  <c r="N56" i="22" s="1"/>
  <c r="M55" i="22"/>
  <c r="N55" i="22" s="1"/>
  <c r="M54" i="22"/>
  <c r="N54" i="22" s="1"/>
  <c r="M53" i="22"/>
  <c r="N53" i="22" s="1"/>
  <c r="M52" i="22"/>
  <c r="N52" i="22" s="1"/>
  <c r="M51" i="22"/>
  <c r="N51" i="22" s="1"/>
  <c r="M50" i="22"/>
  <c r="N50" i="22" s="1"/>
  <c r="M49" i="22"/>
  <c r="N49" i="22" s="1"/>
  <c r="M48" i="22"/>
  <c r="N48" i="22" s="1"/>
  <c r="M47" i="22"/>
  <c r="N47" i="22" s="1"/>
  <c r="M46" i="22"/>
  <c r="N46" i="22" s="1"/>
  <c r="M45" i="22"/>
  <c r="N45" i="22" s="1"/>
  <c r="M44" i="22"/>
  <c r="N44" i="22" s="1"/>
  <c r="M43" i="22"/>
  <c r="N43" i="22" s="1"/>
  <c r="M42" i="22"/>
  <c r="N42" i="22" s="1"/>
  <c r="M41" i="22"/>
  <c r="N41" i="22" s="1"/>
  <c r="M40" i="22"/>
  <c r="N40" i="22" s="1"/>
  <c r="M39" i="22"/>
  <c r="N39" i="22" s="1"/>
  <c r="M38" i="22"/>
  <c r="N38" i="22" s="1"/>
  <c r="M37" i="22"/>
  <c r="N37" i="22" s="1"/>
  <c r="M36" i="22"/>
  <c r="N36" i="22" s="1"/>
  <c r="M35" i="22"/>
  <c r="N35" i="22" s="1"/>
  <c r="M34" i="22"/>
  <c r="N34" i="22" s="1"/>
  <c r="M33" i="22"/>
  <c r="N33" i="22" s="1"/>
  <c r="M32" i="22"/>
  <c r="N32" i="22" s="1"/>
  <c r="M31" i="22"/>
  <c r="N31" i="22" s="1"/>
  <c r="M30" i="22"/>
  <c r="N30" i="22" s="1"/>
  <c r="M29" i="22"/>
  <c r="N29" i="22" s="1"/>
  <c r="M28" i="22"/>
  <c r="N28" i="22" s="1"/>
  <c r="M27" i="22"/>
  <c r="N27" i="22" s="1"/>
  <c r="M26" i="22"/>
  <c r="N26" i="22" s="1"/>
  <c r="M25" i="22"/>
  <c r="N25" i="22" s="1"/>
  <c r="M24" i="22"/>
  <c r="N24" i="22" s="1"/>
  <c r="M23" i="22"/>
  <c r="N23" i="22" s="1"/>
  <c r="M22" i="22"/>
  <c r="N22" i="22" s="1"/>
  <c r="M21" i="22"/>
  <c r="N21" i="22" s="1"/>
  <c r="M20" i="22"/>
  <c r="N20" i="22" s="1"/>
  <c r="M19" i="22"/>
  <c r="N19" i="22" s="1"/>
  <c r="M18" i="22"/>
  <c r="N18" i="22" s="1"/>
  <c r="M17" i="22"/>
  <c r="N17" i="22" s="1"/>
  <c r="M16" i="22"/>
  <c r="N16" i="22" s="1"/>
  <c r="M15" i="22"/>
  <c r="N15" i="22" s="1"/>
  <c r="M14" i="22"/>
  <c r="N14" i="22" s="1"/>
  <c r="M13" i="22"/>
  <c r="N13" i="22" s="1"/>
  <c r="M12" i="22"/>
  <c r="N12" i="22" s="1"/>
  <c r="M10" i="22"/>
  <c r="N10" i="22" s="1"/>
  <c r="F314" i="26"/>
  <c r="D314" i="26"/>
  <c r="C314" i="26"/>
  <c r="G314" i="26" s="1"/>
  <c r="F313" i="26"/>
  <c r="D313" i="26"/>
  <c r="C313" i="26"/>
  <c r="G313" i="26" s="1"/>
  <c r="F312" i="26"/>
  <c r="D312" i="26"/>
  <c r="C312" i="26"/>
  <c r="F311" i="26"/>
  <c r="D311" i="26"/>
  <c r="C311" i="26"/>
  <c r="C310" i="26" s="1"/>
  <c r="F310" i="26"/>
  <c r="D310" i="26"/>
  <c r="F309" i="26"/>
  <c r="D309" i="26"/>
  <c r="C309" i="26"/>
  <c r="G309" i="26" s="1"/>
  <c r="F308" i="26"/>
  <c r="D308" i="26"/>
  <c r="D307" i="26" s="1"/>
  <c r="C308" i="26"/>
  <c r="E308" i="26" s="1"/>
  <c r="F307" i="26"/>
  <c r="C307" i="26"/>
  <c r="F306" i="26"/>
  <c r="D306" i="26"/>
  <c r="C306" i="26"/>
  <c r="G306" i="26" s="1"/>
  <c r="F305" i="26"/>
  <c r="D305" i="26"/>
  <c r="D304" i="26" s="1"/>
  <c r="D303" i="26" s="1"/>
  <c r="C305" i="26"/>
  <c r="F304" i="26"/>
  <c r="F303" i="26"/>
  <c r="F302" i="26"/>
  <c r="G302" i="26" s="1"/>
  <c r="E302" i="26"/>
  <c r="F301" i="26"/>
  <c r="D301" i="26"/>
  <c r="C301" i="26"/>
  <c r="E301" i="26" s="1"/>
  <c r="F300" i="26"/>
  <c r="D300" i="26"/>
  <c r="C300" i="26"/>
  <c r="F299" i="26"/>
  <c r="D299" i="26"/>
  <c r="C299" i="26"/>
  <c r="G299" i="26" s="1"/>
  <c r="F298" i="26"/>
  <c r="G298" i="26" s="1"/>
  <c r="E298" i="26"/>
  <c r="D298" i="26"/>
  <c r="C298" i="26"/>
  <c r="C297" i="26" s="1"/>
  <c r="F297" i="26"/>
  <c r="D297" i="26"/>
  <c r="F296" i="26"/>
  <c r="D296" i="26"/>
  <c r="C296" i="26"/>
  <c r="F295" i="26"/>
  <c r="D295" i="26"/>
  <c r="C295" i="26"/>
  <c r="G295" i="26" s="1"/>
  <c r="F294" i="26"/>
  <c r="D294" i="26"/>
  <c r="C294" i="26"/>
  <c r="F293" i="26"/>
  <c r="D293" i="26"/>
  <c r="D291" i="26" s="1"/>
  <c r="C293" i="26"/>
  <c r="F292" i="26"/>
  <c r="D292" i="26"/>
  <c r="C292" i="26"/>
  <c r="G292" i="26" s="1"/>
  <c r="F291" i="26"/>
  <c r="F290" i="26"/>
  <c r="G290" i="26" s="1"/>
  <c r="D290" i="26"/>
  <c r="C290" i="26"/>
  <c r="E290" i="26" s="1"/>
  <c r="F289" i="26"/>
  <c r="D289" i="26"/>
  <c r="D288" i="26" s="1"/>
  <c r="C289" i="26"/>
  <c r="G289" i="26" s="1"/>
  <c r="F288" i="26"/>
  <c r="F287" i="26"/>
  <c r="F286" i="26"/>
  <c r="D286" i="26"/>
  <c r="C286" i="26"/>
  <c r="G286" i="26" s="1"/>
  <c r="F285" i="26"/>
  <c r="D285" i="26"/>
  <c r="D283" i="26" s="1"/>
  <c r="C285" i="26"/>
  <c r="E285" i="26" s="1"/>
  <c r="F284" i="26"/>
  <c r="D284" i="26"/>
  <c r="C284" i="26"/>
  <c r="F283" i="26"/>
  <c r="F282" i="26"/>
  <c r="D282" i="26"/>
  <c r="C282" i="26"/>
  <c r="F281" i="26"/>
  <c r="D281" i="26"/>
  <c r="E281" i="26" s="1"/>
  <c r="C281" i="26"/>
  <c r="G281" i="26" s="1"/>
  <c r="F280" i="26"/>
  <c r="D280" i="26"/>
  <c r="E280" i="26" s="1"/>
  <c r="C280" i="26"/>
  <c r="G280" i="26" s="1"/>
  <c r="F279" i="26"/>
  <c r="D279" i="26"/>
  <c r="C279" i="26"/>
  <c r="G279" i="26" s="1"/>
  <c r="F278" i="26"/>
  <c r="D278" i="26"/>
  <c r="C278" i="26"/>
  <c r="F277" i="26"/>
  <c r="F276" i="26"/>
  <c r="D276" i="26"/>
  <c r="C276" i="26"/>
  <c r="F275" i="26"/>
  <c r="D275" i="26"/>
  <c r="C275" i="26"/>
  <c r="G274" i="26"/>
  <c r="F274" i="26"/>
  <c r="D274" i="26"/>
  <c r="C274" i="26"/>
  <c r="E274" i="26" s="1"/>
  <c r="F273" i="26"/>
  <c r="D273" i="26"/>
  <c r="C273" i="26"/>
  <c r="G273" i="26" s="1"/>
  <c r="F272" i="26"/>
  <c r="D272" i="26"/>
  <c r="E272" i="26" s="1"/>
  <c r="C272" i="26"/>
  <c r="G272" i="26" s="1"/>
  <c r="F271" i="26"/>
  <c r="D271" i="26"/>
  <c r="C271" i="26"/>
  <c r="G271" i="26" s="1"/>
  <c r="F270" i="26"/>
  <c r="D270" i="26"/>
  <c r="C270" i="26"/>
  <c r="F269" i="26"/>
  <c r="D269" i="26"/>
  <c r="E269" i="26" s="1"/>
  <c r="C269" i="26"/>
  <c r="F268" i="26"/>
  <c r="D268" i="26"/>
  <c r="C268" i="26"/>
  <c r="F267" i="26"/>
  <c r="D267" i="26"/>
  <c r="E267" i="26" s="1"/>
  <c r="C267" i="26"/>
  <c r="C266" i="26" s="1"/>
  <c r="F266" i="26"/>
  <c r="F265" i="26"/>
  <c r="F264" i="26"/>
  <c r="D264" i="26"/>
  <c r="C264" i="26"/>
  <c r="G264" i="26" s="1"/>
  <c r="F263" i="26"/>
  <c r="D263" i="26"/>
  <c r="C263" i="26"/>
  <c r="G263" i="26" s="1"/>
  <c r="F262" i="26"/>
  <c r="D262" i="26"/>
  <c r="C262" i="26"/>
  <c r="F261" i="26"/>
  <c r="D261" i="26"/>
  <c r="C261" i="26"/>
  <c r="E261" i="26" s="1"/>
  <c r="F260" i="26"/>
  <c r="D260" i="26"/>
  <c r="C260" i="26"/>
  <c r="G260" i="26" s="1"/>
  <c r="F259" i="26"/>
  <c r="E259" i="26"/>
  <c r="D259" i="26"/>
  <c r="C259" i="26"/>
  <c r="G259" i="26" s="1"/>
  <c r="F258" i="26"/>
  <c r="G258" i="26" s="1"/>
  <c r="E258" i="26"/>
  <c r="D258" i="26"/>
  <c r="C258" i="26"/>
  <c r="G257" i="26"/>
  <c r="F257" i="26"/>
  <c r="D257" i="26"/>
  <c r="E257" i="26" s="1"/>
  <c r="C257" i="26"/>
  <c r="G256" i="26"/>
  <c r="F256" i="26"/>
  <c r="D256" i="26"/>
  <c r="C256" i="26"/>
  <c r="F255" i="26"/>
  <c r="D255" i="26"/>
  <c r="C255" i="26"/>
  <c r="F254" i="26"/>
  <c r="D254" i="26"/>
  <c r="D253" i="26" s="1"/>
  <c r="C254" i="26"/>
  <c r="G254" i="26" s="1"/>
  <c r="F253" i="26"/>
  <c r="F252" i="26"/>
  <c r="D252" i="26"/>
  <c r="C252" i="26"/>
  <c r="C247" i="26" s="1"/>
  <c r="G251" i="26"/>
  <c r="F251" i="26"/>
  <c r="E251" i="26"/>
  <c r="D251" i="26"/>
  <c r="C251" i="26"/>
  <c r="F250" i="26"/>
  <c r="D250" i="26"/>
  <c r="E250" i="26" s="1"/>
  <c r="C250" i="26"/>
  <c r="G250" i="26" s="1"/>
  <c r="F249" i="26"/>
  <c r="G249" i="26" s="1"/>
  <c r="D249" i="26"/>
  <c r="E249" i="26" s="1"/>
  <c r="C249" i="26"/>
  <c r="G248" i="26"/>
  <c r="F248" i="26"/>
  <c r="D248" i="26"/>
  <c r="C248" i="26"/>
  <c r="F247" i="26"/>
  <c r="D247" i="26"/>
  <c r="F246" i="26"/>
  <c r="D246" i="26"/>
  <c r="C246" i="26"/>
  <c r="G246" i="26" s="1"/>
  <c r="F245" i="26"/>
  <c r="F244" i="26"/>
  <c r="D244" i="26"/>
  <c r="C244" i="26"/>
  <c r="G244" i="26" s="1"/>
  <c r="G243" i="26"/>
  <c r="F243" i="26"/>
  <c r="D243" i="26"/>
  <c r="C243" i="26"/>
  <c r="C241" i="26" s="1"/>
  <c r="G242" i="26"/>
  <c r="F242" i="26"/>
  <c r="D242" i="26"/>
  <c r="D241" i="26" s="1"/>
  <c r="C242" i="26"/>
  <c r="F241" i="26"/>
  <c r="F240" i="26"/>
  <c r="D240" i="26"/>
  <c r="C240" i="26"/>
  <c r="F239" i="26"/>
  <c r="D239" i="26"/>
  <c r="C239" i="26"/>
  <c r="F238" i="26"/>
  <c r="D238" i="26"/>
  <c r="D235" i="26" s="1"/>
  <c r="D233" i="26" s="1"/>
  <c r="C238" i="26"/>
  <c r="F237" i="26"/>
  <c r="D237" i="26"/>
  <c r="E237" i="26" s="1"/>
  <c r="C237" i="26"/>
  <c r="F236" i="26"/>
  <c r="D236" i="26"/>
  <c r="C236" i="26"/>
  <c r="G236" i="26" s="1"/>
  <c r="F235" i="26"/>
  <c r="F234" i="26"/>
  <c r="G234" i="26" s="1"/>
  <c r="E234" i="26"/>
  <c r="D234" i="26"/>
  <c r="C234" i="26"/>
  <c r="F233" i="26"/>
  <c r="F232" i="26"/>
  <c r="D232" i="26"/>
  <c r="C232" i="26"/>
  <c r="F231" i="26"/>
  <c r="D231" i="26"/>
  <c r="C231" i="26"/>
  <c r="F230" i="26"/>
  <c r="D230" i="26"/>
  <c r="C230" i="26"/>
  <c r="G230" i="26" s="1"/>
  <c r="F229" i="26"/>
  <c r="D229" i="26"/>
  <c r="E229" i="26" s="1"/>
  <c r="C229" i="26"/>
  <c r="C227" i="26" s="1"/>
  <c r="F228" i="26"/>
  <c r="D228" i="26"/>
  <c r="C228" i="26"/>
  <c r="G228" i="26" s="1"/>
  <c r="F227" i="26"/>
  <c r="F226" i="26"/>
  <c r="G226" i="26" s="1"/>
  <c r="E226" i="26"/>
  <c r="D226" i="26"/>
  <c r="C226" i="26"/>
  <c r="F225" i="26"/>
  <c r="G225" i="26" s="1"/>
  <c r="D225" i="26"/>
  <c r="E225" i="26" s="1"/>
  <c r="C225" i="26"/>
  <c r="F224" i="26"/>
  <c r="G224" i="26" s="1"/>
  <c r="D224" i="26"/>
  <c r="C224" i="26"/>
  <c r="F223" i="26"/>
  <c r="D223" i="26"/>
  <c r="C223" i="26"/>
  <c r="G223" i="26" s="1"/>
  <c r="F222" i="26"/>
  <c r="D222" i="26"/>
  <c r="C222" i="26"/>
  <c r="G222" i="26" s="1"/>
  <c r="F221" i="26"/>
  <c r="D221" i="26"/>
  <c r="D219" i="26" s="1"/>
  <c r="C221" i="26"/>
  <c r="F220" i="26"/>
  <c r="D220" i="26"/>
  <c r="C220" i="26"/>
  <c r="F219" i="26"/>
  <c r="F218" i="26"/>
  <c r="D218" i="26"/>
  <c r="C218" i="26"/>
  <c r="F217" i="26"/>
  <c r="G217" i="26" s="1"/>
  <c r="D217" i="26"/>
  <c r="E217" i="26" s="1"/>
  <c r="C217" i="26"/>
  <c r="F216" i="26"/>
  <c r="D216" i="26"/>
  <c r="C216" i="26"/>
  <c r="G216" i="26" s="1"/>
  <c r="F215" i="26"/>
  <c r="D215" i="26"/>
  <c r="C215" i="26"/>
  <c r="G215" i="26" s="1"/>
  <c r="F214" i="26"/>
  <c r="D214" i="26"/>
  <c r="C214" i="26"/>
  <c r="G214" i="26" s="1"/>
  <c r="F213" i="26"/>
  <c r="E213" i="26"/>
  <c r="D213" i="26"/>
  <c r="C213" i="26"/>
  <c r="F212" i="26"/>
  <c r="D212" i="26"/>
  <c r="D211" i="26" s="1"/>
  <c r="C212" i="26"/>
  <c r="F211" i="26"/>
  <c r="F210" i="26"/>
  <c r="G210" i="26" s="1"/>
  <c r="D210" i="26"/>
  <c r="C210" i="26"/>
  <c r="E210" i="26" s="1"/>
  <c r="F209" i="26"/>
  <c r="F208" i="26"/>
  <c r="G208" i="26" s="1"/>
  <c r="D208" i="26"/>
  <c r="E208" i="26" s="1"/>
  <c r="F207" i="26"/>
  <c r="D207" i="26"/>
  <c r="C207" i="26"/>
  <c r="G207" i="26" s="1"/>
  <c r="F206" i="26"/>
  <c r="D206" i="26"/>
  <c r="C206" i="26"/>
  <c r="E206" i="26" s="1"/>
  <c r="F205" i="26"/>
  <c r="D205" i="26"/>
  <c r="E205" i="26" s="1"/>
  <c r="C205" i="26"/>
  <c r="G205" i="26" s="1"/>
  <c r="F204" i="26"/>
  <c r="D204" i="26"/>
  <c r="D203" i="26" s="1"/>
  <c r="C204" i="26"/>
  <c r="F203" i="26"/>
  <c r="F202" i="26"/>
  <c r="D202" i="26"/>
  <c r="C202" i="26"/>
  <c r="G202" i="26" s="1"/>
  <c r="F201" i="26"/>
  <c r="D201" i="26"/>
  <c r="C201" i="26"/>
  <c r="G201" i="26" s="1"/>
  <c r="F200" i="26"/>
  <c r="D200" i="26"/>
  <c r="C200" i="26"/>
  <c r="F199" i="26"/>
  <c r="D199" i="26"/>
  <c r="C199" i="26"/>
  <c r="F198" i="26"/>
  <c r="D198" i="26"/>
  <c r="C198" i="26"/>
  <c r="F197" i="26"/>
  <c r="C197" i="26"/>
  <c r="F196" i="26"/>
  <c r="D196" i="26"/>
  <c r="C196" i="26"/>
  <c r="F195" i="26"/>
  <c r="G195" i="26" s="1"/>
  <c r="D195" i="26"/>
  <c r="C195" i="26"/>
  <c r="E195" i="26" s="1"/>
  <c r="F194" i="26"/>
  <c r="D194" i="26"/>
  <c r="C194" i="26"/>
  <c r="G194" i="26" s="1"/>
  <c r="G193" i="26"/>
  <c r="F193" i="26"/>
  <c r="D193" i="26"/>
  <c r="C193" i="26"/>
  <c r="F192" i="26"/>
  <c r="D192" i="26"/>
  <c r="C192" i="26"/>
  <c r="F191" i="26"/>
  <c r="D191" i="26"/>
  <c r="C191" i="26"/>
  <c r="F190" i="26"/>
  <c r="D190" i="26"/>
  <c r="C190" i="26"/>
  <c r="F189" i="26"/>
  <c r="F188" i="26"/>
  <c r="D188" i="26"/>
  <c r="E188" i="26" s="1"/>
  <c r="C188" i="26"/>
  <c r="F187" i="26"/>
  <c r="F186" i="26"/>
  <c r="D186" i="26"/>
  <c r="C186" i="26"/>
  <c r="G186" i="26" s="1"/>
  <c r="F185" i="26"/>
  <c r="F184" i="26"/>
  <c r="D184" i="26"/>
  <c r="E184" i="26" s="1"/>
  <c r="C184" i="26"/>
  <c r="F183" i="26"/>
  <c r="D183" i="26"/>
  <c r="C183" i="26"/>
  <c r="F182" i="26"/>
  <c r="D182" i="26"/>
  <c r="C182" i="26"/>
  <c r="E182" i="26" s="1"/>
  <c r="F181" i="26"/>
  <c r="D181" i="26"/>
  <c r="C181" i="26"/>
  <c r="F180" i="26"/>
  <c r="D180" i="26"/>
  <c r="C180" i="26"/>
  <c r="G180" i="26" s="1"/>
  <c r="F179" i="26"/>
  <c r="F178" i="26"/>
  <c r="F177" i="26"/>
  <c r="D177" i="26"/>
  <c r="C177" i="26"/>
  <c r="E177" i="26" s="1"/>
  <c r="F176" i="26"/>
  <c r="D176" i="26"/>
  <c r="D175" i="26" s="1"/>
  <c r="C176" i="26"/>
  <c r="G176" i="26" s="1"/>
  <c r="F175" i="26"/>
  <c r="F174" i="26"/>
  <c r="D174" i="26"/>
  <c r="C174" i="26"/>
  <c r="E174" i="26" s="1"/>
  <c r="F173" i="26"/>
  <c r="D173" i="26"/>
  <c r="D172" i="26" s="1"/>
  <c r="D171" i="26" s="1"/>
  <c r="C173" i="26"/>
  <c r="C172" i="26" s="1"/>
  <c r="F172" i="26"/>
  <c r="F171" i="26"/>
  <c r="F170" i="26"/>
  <c r="D170" i="26"/>
  <c r="C170" i="26"/>
  <c r="F169" i="26"/>
  <c r="D169" i="26"/>
  <c r="C169" i="26"/>
  <c r="G169" i="26" s="1"/>
  <c r="F168" i="26"/>
  <c r="D168" i="26"/>
  <c r="C168" i="26"/>
  <c r="F167" i="26"/>
  <c r="D167" i="26"/>
  <c r="D166" i="26" s="1"/>
  <c r="C167" i="26"/>
  <c r="G167" i="26" s="1"/>
  <c r="F166" i="26"/>
  <c r="F165" i="26"/>
  <c r="D165" i="26"/>
  <c r="C165" i="26"/>
  <c r="E165" i="26" s="1"/>
  <c r="F164" i="26"/>
  <c r="D164" i="26"/>
  <c r="D163" i="26" s="1"/>
  <c r="C164" i="26"/>
  <c r="F163" i="26"/>
  <c r="F162" i="26"/>
  <c r="D162" i="26"/>
  <c r="C162" i="26"/>
  <c r="E162" i="26" s="1"/>
  <c r="F161" i="26"/>
  <c r="D161" i="26"/>
  <c r="D160" i="26" s="1"/>
  <c r="C161" i="26"/>
  <c r="E161" i="26" s="1"/>
  <c r="F160" i="26"/>
  <c r="F159" i="26"/>
  <c r="D159" i="26"/>
  <c r="C159" i="26"/>
  <c r="G159" i="26" s="1"/>
  <c r="F158" i="26"/>
  <c r="D158" i="26"/>
  <c r="C158" i="26"/>
  <c r="E158" i="26" s="1"/>
  <c r="F157" i="26"/>
  <c r="F156" i="26"/>
  <c r="D156" i="26"/>
  <c r="C156" i="26"/>
  <c r="F155" i="26"/>
  <c r="D155" i="26"/>
  <c r="C155" i="26"/>
  <c r="E155" i="26" s="1"/>
  <c r="F154" i="26"/>
  <c r="D154" i="26"/>
  <c r="C154" i="26"/>
  <c r="G154" i="26" s="1"/>
  <c r="F153" i="26"/>
  <c r="D153" i="26"/>
  <c r="C153" i="26"/>
  <c r="E153" i="26" s="1"/>
  <c r="F152" i="26"/>
  <c r="F151" i="26"/>
  <c r="D151" i="26"/>
  <c r="C151" i="26"/>
  <c r="G151" i="26" s="1"/>
  <c r="F150" i="26"/>
  <c r="D150" i="26"/>
  <c r="C150" i="26"/>
  <c r="F149" i="26"/>
  <c r="D149" i="26"/>
  <c r="C149" i="26"/>
  <c r="F148" i="26"/>
  <c r="D148" i="26"/>
  <c r="D147" i="26" s="1"/>
  <c r="C148" i="26"/>
  <c r="G148" i="26" s="1"/>
  <c r="F147" i="26"/>
  <c r="F146" i="26"/>
  <c r="D146" i="26"/>
  <c r="C146" i="26"/>
  <c r="G146" i="26" s="1"/>
  <c r="F145" i="26"/>
  <c r="D145" i="26"/>
  <c r="C145" i="26"/>
  <c r="E145" i="26" s="1"/>
  <c r="F144" i="26"/>
  <c r="D144" i="26"/>
  <c r="C144" i="26"/>
  <c r="E144" i="26" s="1"/>
  <c r="F143" i="26"/>
  <c r="G143" i="26" s="1"/>
  <c r="E143" i="26"/>
  <c r="D143" i="26"/>
  <c r="C143" i="26"/>
  <c r="F142" i="26"/>
  <c r="G142" i="26" s="1"/>
  <c r="D142" i="26"/>
  <c r="C142" i="26"/>
  <c r="E142" i="26" s="1"/>
  <c r="F141" i="26"/>
  <c r="G141" i="26" s="1"/>
  <c r="D141" i="26"/>
  <c r="D140" i="26" s="1"/>
  <c r="D139" i="26" s="1"/>
  <c r="C141" i="26"/>
  <c r="C140" i="26" s="1"/>
  <c r="F140" i="26"/>
  <c r="F139" i="26"/>
  <c r="F138" i="26"/>
  <c r="D138" i="26"/>
  <c r="C138" i="26"/>
  <c r="E138" i="26" s="1"/>
  <c r="F137" i="26"/>
  <c r="D137" i="26"/>
  <c r="C137" i="26"/>
  <c r="E137" i="26" s="1"/>
  <c r="F136" i="26"/>
  <c r="D136" i="26"/>
  <c r="C136" i="26"/>
  <c r="G136" i="26" s="1"/>
  <c r="F135" i="26"/>
  <c r="D135" i="26"/>
  <c r="C135" i="26"/>
  <c r="E135" i="26" s="1"/>
  <c r="F134" i="26"/>
  <c r="G134" i="26" s="1"/>
  <c r="D134" i="26"/>
  <c r="E134" i="26" s="1"/>
  <c r="C134" i="26"/>
  <c r="F133" i="26"/>
  <c r="G133" i="26" s="1"/>
  <c r="F132" i="26"/>
  <c r="E132" i="26"/>
  <c r="D132" i="26"/>
  <c r="C132" i="26"/>
  <c r="F131" i="26"/>
  <c r="D131" i="26"/>
  <c r="C131" i="26"/>
  <c r="F130" i="26"/>
  <c r="G130" i="26" s="1"/>
  <c r="D130" i="26"/>
  <c r="D129" i="26" s="1"/>
  <c r="C130" i="26"/>
  <c r="F129" i="26"/>
  <c r="F128" i="26"/>
  <c r="G128" i="26" s="1"/>
  <c r="F127" i="26"/>
  <c r="D127" i="26"/>
  <c r="C127" i="26"/>
  <c r="E127" i="26" s="1"/>
  <c r="F126" i="26"/>
  <c r="C126" i="26"/>
  <c r="E126" i="26" s="1"/>
  <c r="F125" i="26"/>
  <c r="D125" i="26"/>
  <c r="C125" i="26"/>
  <c r="G125" i="26" s="1"/>
  <c r="F124" i="26"/>
  <c r="G124" i="26" s="1"/>
  <c r="E124" i="26"/>
  <c r="D124" i="26"/>
  <c r="C124" i="26"/>
  <c r="F123" i="26"/>
  <c r="D123" i="26"/>
  <c r="C123" i="26"/>
  <c r="E123" i="26" s="1"/>
  <c r="F122" i="26"/>
  <c r="G122" i="26" s="1"/>
  <c r="D122" i="26"/>
  <c r="C122" i="26"/>
  <c r="F121" i="26"/>
  <c r="D121" i="26"/>
  <c r="C121" i="26"/>
  <c r="E121" i="26" s="1"/>
  <c r="F120" i="26"/>
  <c r="D120" i="26"/>
  <c r="D118" i="26" s="1"/>
  <c r="D117" i="26" s="1"/>
  <c r="C120" i="26"/>
  <c r="F119" i="26"/>
  <c r="D119" i="26"/>
  <c r="C119" i="26"/>
  <c r="F118" i="26"/>
  <c r="F117" i="26"/>
  <c r="F116" i="26"/>
  <c r="G116" i="26" s="1"/>
  <c r="D116" i="26"/>
  <c r="C116" i="26"/>
  <c r="F115" i="26"/>
  <c r="D115" i="26"/>
  <c r="C115" i="26"/>
  <c r="F114" i="26"/>
  <c r="D114" i="26"/>
  <c r="C114" i="26"/>
  <c r="G114" i="26" s="1"/>
  <c r="F113" i="26"/>
  <c r="D113" i="26"/>
  <c r="C113" i="26"/>
  <c r="F112" i="26"/>
  <c r="D112" i="26"/>
  <c r="D111" i="26" s="1"/>
  <c r="C112" i="26"/>
  <c r="G112" i="26" s="1"/>
  <c r="F111" i="26"/>
  <c r="F110" i="26"/>
  <c r="D110" i="26"/>
  <c r="C110" i="26"/>
  <c r="G110" i="26" s="1"/>
  <c r="F109" i="26"/>
  <c r="D109" i="26"/>
  <c r="C109" i="26"/>
  <c r="G109" i="26" s="1"/>
  <c r="G108" i="26"/>
  <c r="F108" i="26"/>
  <c r="D108" i="26"/>
  <c r="C108" i="26"/>
  <c r="E108" i="26" s="1"/>
  <c r="F107" i="26"/>
  <c r="D107" i="26"/>
  <c r="C107" i="26"/>
  <c r="G106" i="26"/>
  <c r="F106" i="26"/>
  <c r="D106" i="26"/>
  <c r="C106" i="26"/>
  <c r="E106" i="26" s="1"/>
  <c r="F105" i="26"/>
  <c r="D105" i="26"/>
  <c r="C105" i="26"/>
  <c r="E105" i="26" s="1"/>
  <c r="F104" i="26"/>
  <c r="E104" i="26"/>
  <c r="D104" i="26"/>
  <c r="C104" i="26"/>
  <c r="F103" i="26"/>
  <c r="D103" i="26"/>
  <c r="C103" i="26"/>
  <c r="G103" i="26" s="1"/>
  <c r="F102" i="26"/>
  <c r="F101" i="26"/>
  <c r="G100" i="26"/>
  <c r="F100" i="26"/>
  <c r="D100" i="26"/>
  <c r="C100" i="26"/>
  <c r="F99" i="26"/>
  <c r="D99" i="26"/>
  <c r="C99" i="26"/>
  <c r="E99" i="26" s="1"/>
  <c r="F98" i="26"/>
  <c r="D98" i="26"/>
  <c r="C98" i="26"/>
  <c r="E98" i="26" s="1"/>
  <c r="F97" i="26"/>
  <c r="D97" i="26"/>
  <c r="C97" i="26"/>
  <c r="G97" i="26" s="1"/>
  <c r="F96" i="26"/>
  <c r="D96" i="26"/>
  <c r="C96" i="26"/>
  <c r="F95" i="26"/>
  <c r="D95" i="26"/>
  <c r="C95" i="26"/>
  <c r="E95" i="26" s="1"/>
  <c r="F94" i="26"/>
  <c r="D94" i="26"/>
  <c r="C94" i="26"/>
  <c r="G94" i="26" s="1"/>
  <c r="F93" i="26"/>
  <c r="F92" i="26"/>
  <c r="D92" i="26"/>
  <c r="C92" i="26"/>
  <c r="F91" i="26"/>
  <c r="D91" i="26"/>
  <c r="C91" i="26"/>
  <c r="E91" i="26" s="1"/>
  <c r="G90" i="26"/>
  <c r="F90" i="26"/>
  <c r="D90" i="26"/>
  <c r="C90" i="26"/>
  <c r="F89" i="26"/>
  <c r="D89" i="26"/>
  <c r="C89" i="26"/>
  <c r="E89" i="26" s="1"/>
  <c r="F88" i="26"/>
  <c r="D88" i="26"/>
  <c r="C88" i="26"/>
  <c r="F87" i="26"/>
  <c r="D87" i="26"/>
  <c r="C87" i="26"/>
  <c r="G87" i="26" s="1"/>
  <c r="F86" i="26"/>
  <c r="D86" i="26"/>
  <c r="C86" i="26"/>
  <c r="G86" i="26" s="1"/>
  <c r="F85" i="26"/>
  <c r="D85" i="26"/>
  <c r="C85" i="26"/>
  <c r="F84" i="26"/>
  <c r="D84" i="26"/>
  <c r="C84" i="26"/>
  <c r="G84" i="26" s="1"/>
  <c r="F83" i="26"/>
  <c r="F82" i="26"/>
  <c r="F81" i="26"/>
  <c r="F80" i="26"/>
  <c r="D80" i="26"/>
  <c r="C80" i="26"/>
  <c r="F79" i="26"/>
  <c r="D79" i="26"/>
  <c r="E79" i="26" s="1"/>
  <c r="C79" i="26"/>
  <c r="F78" i="26"/>
  <c r="D78" i="26"/>
  <c r="C78" i="26"/>
  <c r="F77" i="26"/>
  <c r="G77" i="26" s="1"/>
  <c r="D77" i="26"/>
  <c r="D76" i="26" s="1"/>
  <c r="C77" i="26"/>
  <c r="F76" i="26"/>
  <c r="F75" i="26"/>
  <c r="D75" i="26"/>
  <c r="C75" i="26"/>
  <c r="E75" i="26" s="1"/>
  <c r="F74" i="26"/>
  <c r="D74" i="26"/>
  <c r="F73" i="26"/>
  <c r="D73" i="26"/>
  <c r="C73" i="26"/>
  <c r="E73" i="26" s="1"/>
  <c r="F72" i="26"/>
  <c r="D72" i="26"/>
  <c r="D69" i="26" s="1"/>
  <c r="C72" i="26"/>
  <c r="G72" i="26" s="1"/>
  <c r="F71" i="26"/>
  <c r="D71" i="26"/>
  <c r="C71" i="26"/>
  <c r="F70" i="26"/>
  <c r="D70" i="26"/>
  <c r="C70" i="26"/>
  <c r="G70" i="26" s="1"/>
  <c r="F69" i="26"/>
  <c r="F68" i="26"/>
  <c r="F67" i="26"/>
  <c r="D67" i="26"/>
  <c r="C67" i="26"/>
  <c r="G67" i="26" s="1"/>
  <c r="F66" i="26"/>
  <c r="D66" i="26"/>
  <c r="C66" i="26"/>
  <c r="E66" i="26" s="1"/>
  <c r="F65" i="26"/>
  <c r="D65" i="26"/>
  <c r="C65" i="26"/>
  <c r="F64" i="26"/>
  <c r="D64" i="26"/>
  <c r="C64" i="26"/>
  <c r="G64" i="26" s="1"/>
  <c r="F63" i="26"/>
  <c r="E63" i="26"/>
  <c r="D63" i="26"/>
  <c r="C63" i="26"/>
  <c r="F62" i="26"/>
  <c r="D62" i="26"/>
  <c r="C62" i="26"/>
  <c r="G62" i="26" s="1"/>
  <c r="F61" i="26"/>
  <c r="G61" i="26" s="1"/>
  <c r="E61" i="26"/>
  <c r="D61" i="26"/>
  <c r="C61" i="26"/>
  <c r="F60" i="26"/>
  <c r="D60" i="26"/>
  <c r="D59" i="26" s="1"/>
  <c r="C60" i="26"/>
  <c r="G60" i="26" s="1"/>
  <c r="F59" i="26"/>
  <c r="F58" i="26"/>
  <c r="D58" i="26"/>
  <c r="C58" i="26"/>
  <c r="G58" i="26" s="1"/>
  <c r="F57" i="26"/>
  <c r="D57" i="26"/>
  <c r="C57" i="26"/>
  <c r="G57" i="26" s="1"/>
  <c r="F56" i="26"/>
  <c r="D56" i="26"/>
  <c r="C56" i="26"/>
  <c r="E56" i="26" s="1"/>
  <c r="F55" i="26"/>
  <c r="F54" i="26"/>
  <c r="G54" i="26" s="1"/>
  <c r="D54" i="26"/>
  <c r="E54" i="26" s="1"/>
  <c r="C54" i="26"/>
  <c r="F53" i="26"/>
  <c r="D53" i="26"/>
  <c r="D51" i="26" s="1"/>
  <c r="C53" i="26"/>
  <c r="C51" i="26" s="1"/>
  <c r="F52" i="26"/>
  <c r="G52" i="26" s="1"/>
  <c r="E52" i="26"/>
  <c r="D52" i="26"/>
  <c r="C52" i="26"/>
  <c r="F51" i="26"/>
  <c r="F50" i="26"/>
  <c r="D50" i="26"/>
  <c r="C50" i="26"/>
  <c r="E50" i="26" s="1"/>
  <c r="F49" i="26"/>
  <c r="G49" i="26" s="1"/>
  <c r="D49" i="26"/>
  <c r="D48" i="26" s="1"/>
  <c r="C49" i="26"/>
  <c r="F48" i="26"/>
  <c r="F47" i="26"/>
  <c r="D47" i="26"/>
  <c r="C47" i="26"/>
  <c r="G47" i="26" s="1"/>
  <c r="F46" i="26"/>
  <c r="D46" i="26"/>
  <c r="C46" i="26"/>
  <c r="G46" i="26" s="1"/>
  <c r="F45" i="26"/>
  <c r="F44" i="26"/>
  <c r="D44" i="26"/>
  <c r="C44" i="26"/>
  <c r="F43" i="26"/>
  <c r="D43" i="26"/>
  <c r="C43" i="26"/>
  <c r="G43" i="26" s="1"/>
  <c r="F42" i="26"/>
  <c r="F41" i="26"/>
  <c r="D41" i="26"/>
  <c r="C41" i="26"/>
  <c r="G41" i="26" s="1"/>
  <c r="F40" i="26"/>
  <c r="D40" i="26"/>
  <c r="C40" i="26"/>
  <c r="F39" i="26"/>
  <c r="F38" i="26"/>
  <c r="D38" i="26"/>
  <c r="C38" i="26"/>
  <c r="G38" i="26" s="1"/>
  <c r="F37" i="26"/>
  <c r="D37" i="26"/>
  <c r="E37" i="26" s="1"/>
  <c r="C37" i="26"/>
  <c r="G37" i="26" s="1"/>
  <c r="F36" i="26"/>
  <c r="F35" i="26"/>
  <c r="F34" i="26"/>
  <c r="D34" i="26"/>
  <c r="C34" i="26"/>
  <c r="F33" i="26"/>
  <c r="D33" i="26"/>
  <c r="E33" i="26" s="1"/>
  <c r="C33" i="26"/>
  <c r="F32" i="26"/>
  <c r="F31" i="26"/>
  <c r="F30" i="26"/>
  <c r="D30" i="26"/>
  <c r="C30" i="26"/>
  <c r="F29" i="26"/>
  <c r="D29" i="26"/>
  <c r="C29" i="26"/>
  <c r="F28" i="26"/>
  <c r="D28" i="26"/>
  <c r="C28" i="26"/>
  <c r="E28" i="26" s="1"/>
  <c r="F27" i="26"/>
  <c r="D27" i="26"/>
  <c r="D26" i="26" s="1"/>
  <c r="C27" i="26"/>
  <c r="F26" i="26"/>
  <c r="F25" i="26"/>
  <c r="D25" i="26"/>
  <c r="C25" i="26"/>
  <c r="F24" i="26"/>
  <c r="D24" i="26"/>
  <c r="C24" i="26"/>
  <c r="G24" i="26" s="1"/>
  <c r="F23" i="26"/>
  <c r="D23" i="26"/>
  <c r="C23" i="26"/>
  <c r="E23" i="26" s="1"/>
  <c r="F22" i="26"/>
  <c r="D22" i="26"/>
  <c r="C22" i="26"/>
  <c r="G22" i="26" s="1"/>
  <c r="F21" i="26"/>
  <c r="D21" i="26"/>
  <c r="C21" i="26"/>
  <c r="F20" i="26"/>
  <c r="D20" i="26"/>
  <c r="C20" i="26"/>
  <c r="E20" i="26" s="1"/>
  <c r="F19" i="26"/>
  <c r="D19" i="26"/>
  <c r="D17" i="26" s="1"/>
  <c r="C19" i="26"/>
  <c r="F18" i="26"/>
  <c r="D18" i="26"/>
  <c r="C18" i="26"/>
  <c r="G18" i="26" s="1"/>
  <c r="F17" i="26"/>
  <c r="F16" i="26"/>
  <c r="D16" i="26"/>
  <c r="C16" i="26"/>
  <c r="G16" i="26" s="1"/>
  <c r="F15" i="26"/>
  <c r="D15" i="26"/>
  <c r="C15" i="26"/>
  <c r="G15" i="26" s="1"/>
  <c r="F14" i="26"/>
  <c r="D14" i="26"/>
  <c r="C14" i="26"/>
  <c r="G14" i="26" s="1"/>
  <c r="F13" i="26"/>
  <c r="D13" i="26"/>
  <c r="C13" i="26"/>
  <c r="G13" i="26" s="1"/>
  <c r="F12" i="26"/>
  <c r="D12" i="26"/>
  <c r="C12" i="26"/>
  <c r="F11" i="26"/>
  <c r="F10" i="26"/>
  <c r="D10" i="26"/>
  <c r="C10" i="26"/>
  <c r="F9" i="26"/>
  <c r="D9" i="26"/>
  <c r="D8" i="26" s="1"/>
  <c r="C9" i="26"/>
  <c r="G9" i="26" s="1"/>
  <c r="F8" i="26"/>
  <c r="F7" i="26"/>
  <c r="E7" i="26"/>
  <c r="D7" i="26"/>
  <c r="C7" i="26"/>
  <c r="G7" i="26" s="1"/>
  <c r="F6" i="26"/>
  <c r="D6" i="26"/>
  <c r="D5" i="26" s="1"/>
  <c r="C6" i="26"/>
  <c r="G6" i="26" s="1"/>
  <c r="F5" i="26"/>
  <c r="F4" i="26"/>
  <c r="F3" i="26"/>
  <c r="E296" i="26" l="1"/>
  <c r="G296" i="26"/>
  <c r="G196" i="26"/>
  <c r="E196" i="26"/>
  <c r="G213" i="26"/>
  <c r="E218" i="26"/>
  <c r="G218" i="26"/>
  <c r="E192" i="26"/>
  <c r="E194" i="26"/>
  <c r="G206" i="26"/>
  <c r="E232" i="26"/>
  <c r="G232" i="26"/>
  <c r="G275" i="26"/>
  <c r="E275" i="26"/>
  <c r="E273" i="26"/>
  <c r="C203" i="26"/>
  <c r="G204" i="26"/>
  <c r="G30" i="26"/>
  <c r="E30" i="26"/>
  <c r="D68" i="26"/>
  <c r="E77" i="26"/>
  <c r="E172" i="26"/>
  <c r="G221" i="26"/>
  <c r="E221" i="26"/>
  <c r="E240" i="26"/>
  <c r="G240" i="26"/>
  <c r="C11" i="26"/>
  <c r="G11" i="26" s="1"/>
  <c r="E72" i="26"/>
  <c r="E84" i="26"/>
  <c r="E86" i="26"/>
  <c r="E159" i="26"/>
  <c r="D11" i="26"/>
  <c r="G25" i="26"/>
  <c r="E25" i="26"/>
  <c r="E44" i="26"/>
  <c r="E60" i="26"/>
  <c r="E70" i="26"/>
  <c r="E109" i="26"/>
  <c r="G135" i="26"/>
  <c r="E151" i="26"/>
  <c r="G161" i="26"/>
  <c r="E12" i="26"/>
  <c r="E41" i="26"/>
  <c r="G44" i="26"/>
  <c r="E47" i="26"/>
  <c r="G91" i="26"/>
  <c r="E107" i="26"/>
  <c r="E115" i="26"/>
  <c r="C157" i="26"/>
  <c r="E180" i="26"/>
  <c r="G12" i="26"/>
  <c r="E18" i="26"/>
  <c r="G28" i="26"/>
  <c r="D32" i="26"/>
  <c r="C39" i="26"/>
  <c r="G39" i="26" s="1"/>
  <c r="C45" i="26"/>
  <c r="G45" i="26" s="1"/>
  <c r="C55" i="26"/>
  <c r="G55" i="26" s="1"/>
  <c r="G65" i="26"/>
  <c r="E65" i="26"/>
  <c r="D83" i="26"/>
  <c r="G92" i="26"/>
  <c r="D93" i="26"/>
  <c r="D82" i="26" s="1"/>
  <c r="G107" i="26"/>
  <c r="E113" i="26"/>
  <c r="G113" i="26"/>
  <c r="G115" i="26"/>
  <c r="G119" i="26"/>
  <c r="E119" i="26"/>
  <c r="G157" i="26"/>
  <c r="C160" i="26"/>
  <c r="G200" i="26"/>
  <c r="D197" i="26"/>
  <c r="E216" i="26"/>
  <c r="G10" i="26"/>
  <c r="E15" i="26"/>
  <c r="G29" i="26"/>
  <c r="E85" i="26"/>
  <c r="G99" i="26"/>
  <c r="E136" i="26"/>
  <c r="G220" i="26"/>
  <c r="G282" i="26"/>
  <c r="E282" i="26"/>
  <c r="E10" i="26"/>
  <c r="C17" i="26"/>
  <c r="E17" i="26" s="1"/>
  <c r="G23" i="26"/>
  <c r="G27" i="26"/>
  <c r="E53" i="26"/>
  <c r="C69" i="26"/>
  <c r="G73" i="26"/>
  <c r="E92" i="26"/>
  <c r="E130" i="26"/>
  <c r="C129" i="26"/>
  <c r="E150" i="26"/>
  <c r="G174" i="26"/>
  <c r="G177" i="26"/>
  <c r="G184" i="26"/>
  <c r="G188" i="26"/>
  <c r="E200" i="26"/>
  <c r="E242" i="26"/>
  <c r="G305" i="26"/>
  <c r="C304" i="26"/>
  <c r="G304" i="26" s="1"/>
  <c r="G237" i="26"/>
  <c r="G268" i="26"/>
  <c r="E293" i="26"/>
  <c r="G307" i="26"/>
  <c r="E248" i="26"/>
  <c r="G269" i="26"/>
  <c r="D266" i="26"/>
  <c r="D265" i="26" s="1"/>
  <c r="G278" i="26"/>
  <c r="D287" i="26"/>
  <c r="G294" i="26"/>
  <c r="G238" i="26"/>
  <c r="G255" i="26"/>
  <c r="D277" i="26"/>
  <c r="E313" i="26"/>
  <c r="E264" i="26"/>
  <c r="C288" i="26"/>
  <c r="G311" i="26"/>
  <c r="D227" i="26"/>
  <c r="D209" i="26" s="1"/>
  <c r="G20" i="26"/>
  <c r="G33" i="26"/>
  <c r="D42" i="26"/>
  <c r="D45" i="26"/>
  <c r="D55" i="26"/>
  <c r="C59" i="26"/>
  <c r="G63" i="26"/>
  <c r="G71" i="26"/>
  <c r="G75" i="26"/>
  <c r="G78" i="26"/>
  <c r="E100" i="26"/>
  <c r="G123" i="26"/>
  <c r="G131" i="26"/>
  <c r="C166" i="26"/>
  <c r="G170" i="26"/>
  <c r="G192" i="26"/>
  <c r="G199" i="26"/>
  <c r="G21" i="26"/>
  <c r="E34" i="26"/>
  <c r="E49" i="26"/>
  <c r="G85" i="26"/>
  <c r="G96" i="26"/>
  <c r="E116" i="26"/>
  <c r="G150" i="26"/>
  <c r="G153" i="26"/>
  <c r="E156" i="26"/>
  <c r="G158" i="26"/>
  <c r="G212" i="26"/>
  <c r="E224" i="26"/>
  <c r="G231" i="26"/>
  <c r="G239" i="26"/>
  <c r="E243" i="26"/>
  <c r="E256" i="26"/>
  <c r="G262" i="26"/>
  <c r="G267" i="26"/>
  <c r="G270" i="26"/>
  <c r="G276" i="26"/>
  <c r="G284" i="26"/>
  <c r="G300" i="26"/>
  <c r="G312" i="26"/>
  <c r="D4" i="26"/>
  <c r="E51" i="26"/>
  <c r="G51" i="26"/>
  <c r="C139" i="26"/>
  <c r="E140" i="26"/>
  <c r="G140" i="26"/>
  <c r="G59" i="26"/>
  <c r="E59" i="26"/>
  <c r="E6" i="26"/>
  <c r="C8" i="26"/>
  <c r="E14" i="26"/>
  <c r="E22" i="26"/>
  <c r="E27" i="26"/>
  <c r="D36" i="26"/>
  <c r="E46" i="26"/>
  <c r="C48" i="26"/>
  <c r="E146" i="26"/>
  <c r="G191" i="26"/>
  <c r="E191" i="26"/>
  <c r="E197" i="26"/>
  <c r="G197" i="26"/>
  <c r="E110" i="26"/>
  <c r="E112" i="26"/>
  <c r="G121" i="26"/>
  <c r="E131" i="26"/>
  <c r="G144" i="26"/>
  <c r="E149" i="26"/>
  <c r="G165" i="26"/>
  <c r="G173" i="26"/>
  <c r="D189" i="26"/>
  <c r="E9" i="26"/>
  <c r="C5" i="26"/>
  <c r="E11" i="26"/>
  <c r="E19" i="26"/>
  <c r="E43" i="26"/>
  <c r="E16" i="26"/>
  <c r="E24" i="26"/>
  <c r="C26" i="26"/>
  <c r="E29" i="26"/>
  <c r="G34" i="26"/>
  <c r="G40" i="26"/>
  <c r="E55" i="26"/>
  <c r="E67" i="26"/>
  <c r="G80" i="26"/>
  <c r="E94" i="26"/>
  <c r="E103" i="26"/>
  <c r="C118" i="26"/>
  <c r="G120" i="26"/>
  <c r="E122" i="26"/>
  <c r="E125" i="26"/>
  <c r="E154" i="26"/>
  <c r="C163" i="26"/>
  <c r="E164" i="26"/>
  <c r="C189" i="26"/>
  <c r="G198" i="26"/>
  <c r="E198" i="26"/>
  <c r="E266" i="26"/>
  <c r="G266" i="26"/>
  <c r="G310" i="26"/>
  <c r="E310" i="26"/>
  <c r="E13" i="26"/>
  <c r="G19" i="26"/>
  <c r="E21" i="26"/>
  <c r="E38" i="26"/>
  <c r="D39" i="26"/>
  <c r="E39" i="26" s="1"/>
  <c r="C42" i="26"/>
  <c r="E45" i="26"/>
  <c r="G53" i="26"/>
  <c r="E57" i="26"/>
  <c r="E62" i="26"/>
  <c r="E69" i="26"/>
  <c r="E78" i="26"/>
  <c r="E87" i="26"/>
  <c r="C93" i="26"/>
  <c r="E96" i="26"/>
  <c r="G105" i="26"/>
  <c r="G127" i="26"/>
  <c r="G132" i="26"/>
  <c r="G137" i="26"/>
  <c r="G156" i="26"/>
  <c r="G162" i="26"/>
  <c r="E170" i="26"/>
  <c r="E176" i="26"/>
  <c r="G203" i="26"/>
  <c r="E203" i="26"/>
  <c r="C36" i="26"/>
  <c r="E40" i="26"/>
  <c r="G50" i="26"/>
  <c r="C76" i="26"/>
  <c r="E80" i="26"/>
  <c r="G89" i="26"/>
  <c r="G98" i="26"/>
  <c r="G104" i="26"/>
  <c r="C111" i="26"/>
  <c r="E120" i="26"/>
  <c r="G138" i="26"/>
  <c r="G149" i="26"/>
  <c r="G155" i="26"/>
  <c r="E168" i="26"/>
  <c r="G182" i="26"/>
  <c r="G241" i="26"/>
  <c r="E241" i="26"/>
  <c r="G247" i="26"/>
  <c r="E247" i="26"/>
  <c r="G56" i="26"/>
  <c r="E64" i="26"/>
  <c r="G69" i="26"/>
  <c r="E71" i="26"/>
  <c r="G88" i="26"/>
  <c r="E90" i="26"/>
  <c r="G95" i="26"/>
  <c r="E97" i="26"/>
  <c r="D102" i="26"/>
  <c r="G145" i="26"/>
  <c r="C147" i="26"/>
  <c r="E148" i="26"/>
  <c r="D157" i="26"/>
  <c r="D152" i="26" s="1"/>
  <c r="G164" i="26"/>
  <c r="G172" i="26"/>
  <c r="C179" i="26"/>
  <c r="G181" i="26"/>
  <c r="G183" i="26"/>
  <c r="E183" i="26"/>
  <c r="G190" i="26"/>
  <c r="E190" i="26"/>
  <c r="G288" i="26"/>
  <c r="E288" i="26"/>
  <c r="C32" i="26"/>
  <c r="E58" i="26"/>
  <c r="G79" i="26"/>
  <c r="G168" i="26"/>
  <c r="C175" i="26"/>
  <c r="D179" i="26"/>
  <c r="E193" i="26"/>
  <c r="D245" i="26"/>
  <c r="G297" i="26"/>
  <c r="E297" i="26"/>
  <c r="G66" i="26"/>
  <c r="C83" i="26"/>
  <c r="E88" i="26"/>
  <c r="E114" i="26"/>
  <c r="G126" i="26"/>
  <c r="E141" i="26"/>
  <c r="C152" i="26"/>
  <c r="E167" i="26"/>
  <c r="E173" i="26"/>
  <c r="E181" i="26"/>
  <c r="E186" i="26"/>
  <c r="D187" i="26"/>
  <c r="D185" i="26" s="1"/>
  <c r="G227" i="26"/>
  <c r="E227" i="26"/>
  <c r="E202" i="26"/>
  <c r="E215" i="26"/>
  <c r="E223" i="26"/>
  <c r="G229" i="26"/>
  <c r="E231" i="26"/>
  <c r="E239" i="26"/>
  <c r="E255" i="26"/>
  <c r="G261" i="26"/>
  <c r="E263" i="26"/>
  <c r="E271" i="26"/>
  <c r="E279" i="26"/>
  <c r="G285" i="26"/>
  <c r="G293" i="26"/>
  <c r="E295" i="26"/>
  <c r="G301" i="26"/>
  <c r="G308" i="26"/>
  <c r="E199" i="26"/>
  <c r="E207" i="26"/>
  <c r="E212" i="26"/>
  <c r="E220" i="26"/>
  <c r="E228" i="26"/>
  <c r="E236" i="26"/>
  <c r="E244" i="26"/>
  <c r="E252" i="26"/>
  <c r="E260" i="26"/>
  <c r="E268" i="26"/>
  <c r="E276" i="26"/>
  <c r="E284" i="26"/>
  <c r="E292" i="26"/>
  <c r="E300" i="26"/>
  <c r="E307" i="26"/>
  <c r="E204" i="26"/>
  <c r="C211" i="26"/>
  <c r="C219" i="26"/>
  <c r="C235" i="26"/>
  <c r="C283" i="26"/>
  <c r="E289" i="26"/>
  <c r="C291" i="26"/>
  <c r="E312" i="26"/>
  <c r="E201" i="26"/>
  <c r="E214" i="26"/>
  <c r="E222" i="26"/>
  <c r="E230" i="26"/>
  <c r="E238" i="26"/>
  <c r="E246" i="26"/>
  <c r="G252" i="26"/>
  <c r="E254" i="26"/>
  <c r="E262" i="26"/>
  <c r="E270" i="26"/>
  <c r="E278" i="26"/>
  <c r="E286" i="26"/>
  <c r="E294" i="26"/>
  <c r="E304" i="26"/>
  <c r="E309" i="26"/>
  <c r="C253" i="26"/>
  <c r="C277" i="26"/>
  <c r="E299" i="26"/>
  <c r="C303" i="26"/>
  <c r="E306" i="26"/>
  <c r="E314" i="26"/>
  <c r="E311" i="26"/>
  <c r="E15" i="25"/>
  <c r="C106" i="1"/>
  <c r="C78" i="1"/>
  <c r="C77" i="1"/>
  <c r="C75" i="1"/>
  <c r="C76" i="1"/>
  <c r="C74" i="1"/>
  <c r="C73" i="1"/>
  <c r="H13" i="25"/>
  <c r="H7" i="25"/>
  <c r="H14" i="25"/>
  <c r="H12" i="25"/>
  <c r="H11" i="25"/>
  <c r="H10" i="25"/>
  <c r="H9" i="25"/>
  <c r="H8" i="25"/>
  <c r="H2" i="25"/>
  <c r="D317" i="26" l="1"/>
  <c r="E160" i="26"/>
  <c r="G160" i="26"/>
  <c r="G166" i="26"/>
  <c r="E166" i="26"/>
  <c r="G129" i="26"/>
  <c r="E129" i="26"/>
  <c r="G17" i="26"/>
  <c r="G175" i="26"/>
  <c r="E175" i="26"/>
  <c r="G211" i="26"/>
  <c r="E211" i="26"/>
  <c r="G111" i="26"/>
  <c r="E111" i="26"/>
  <c r="E5" i="26"/>
  <c r="G5" i="26"/>
  <c r="C4" i="26"/>
  <c r="G8" i="26"/>
  <c r="E8" i="26"/>
  <c r="E303" i="26"/>
  <c r="G303" i="26"/>
  <c r="E253" i="26"/>
  <c r="G253" i="26"/>
  <c r="G152" i="26"/>
  <c r="E152" i="26"/>
  <c r="G36" i="26"/>
  <c r="C35" i="26"/>
  <c r="E36" i="26"/>
  <c r="G118" i="26"/>
  <c r="C117" i="26"/>
  <c r="E118" i="26"/>
  <c r="G219" i="26"/>
  <c r="E219" i="26"/>
  <c r="G147" i="26"/>
  <c r="E147" i="26"/>
  <c r="C102" i="26"/>
  <c r="C187" i="26"/>
  <c r="G189" i="26"/>
  <c r="E189" i="26"/>
  <c r="E26" i="26"/>
  <c r="G26" i="26"/>
  <c r="G48" i="26"/>
  <c r="E48" i="26"/>
  <c r="G139" i="26"/>
  <c r="E139" i="26"/>
  <c r="E83" i="26"/>
  <c r="C82" i="26"/>
  <c r="G83" i="26"/>
  <c r="G291" i="26"/>
  <c r="E291" i="26"/>
  <c r="G32" i="26"/>
  <c r="C31" i="26"/>
  <c r="E32" i="26"/>
  <c r="E157" i="26"/>
  <c r="G235" i="26"/>
  <c r="E235" i="26"/>
  <c r="C74" i="26"/>
  <c r="G76" i="26"/>
  <c r="E76" i="26"/>
  <c r="C233" i="26"/>
  <c r="C209" i="26" s="1"/>
  <c r="G179" i="26"/>
  <c r="E179" i="26"/>
  <c r="D101" i="26"/>
  <c r="D81" i="26" s="1"/>
  <c r="G163" i="26"/>
  <c r="E163" i="26"/>
  <c r="D35" i="26"/>
  <c r="D31" i="26" s="1"/>
  <c r="D3" i="26" s="1"/>
  <c r="E277" i="26"/>
  <c r="G277" i="26"/>
  <c r="G283" i="26"/>
  <c r="E283" i="26"/>
  <c r="C287" i="26"/>
  <c r="C171" i="26"/>
  <c r="G93" i="26"/>
  <c r="E93" i="26"/>
  <c r="E42" i="26"/>
  <c r="G42" i="26"/>
  <c r="C265" i="26"/>
  <c r="I78" i="1"/>
  <c r="G209" i="26" l="1"/>
  <c r="E209" i="26"/>
  <c r="D316" i="26"/>
  <c r="D318" i="26" s="1"/>
  <c r="D178" i="26"/>
  <c r="G265" i="26"/>
  <c r="E265" i="26"/>
  <c r="G31" i="26"/>
  <c r="E31" i="26"/>
  <c r="G187" i="26"/>
  <c r="E187" i="26"/>
  <c r="C185" i="26"/>
  <c r="E117" i="26"/>
  <c r="G117" i="26"/>
  <c r="G102" i="26"/>
  <c r="C101" i="26"/>
  <c r="C81" i="26" s="1"/>
  <c r="E102" i="26"/>
  <c r="E171" i="26"/>
  <c r="G171" i="26"/>
  <c r="E74" i="26"/>
  <c r="G74" i="26"/>
  <c r="C68" i="26"/>
  <c r="G35" i="26"/>
  <c r="E35" i="26"/>
  <c r="G287" i="26"/>
  <c r="E287" i="26"/>
  <c r="C245" i="26"/>
  <c r="G233" i="26"/>
  <c r="E233" i="26"/>
  <c r="E82" i="26"/>
  <c r="G82" i="26"/>
  <c r="E4" i="26"/>
  <c r="E81" i="26" l="1"/>
  <c r="G81" i="26"/>
  <c r="G101" i="26"/>
  <c r="E101" i="26"/>
  <c r="E185" i="26"/>
  <c r="C317" i="26"/>
  <c r="G185" i="26"/>
  <c r="E245" i="26"/>
  <c r="G245" i="26"/>
  <c r="E68" i="26"/>
  <c r="G68" i="26"/>
  <c r="C3" i="26"/>
  <c r="C23" i="1"/>
  <c r="C20" i="1"/>
  <c r="E317" i="26" l="1"/>
  <c r="E3" i="26"/>
  <c r="E316" i="26" s="1"/>
  <c r="C178" i="26"/>
  <c r="J326" i="22"/>
  <c r="J325" i="22"/>
  <c r="J324" i="22"/>
  <c r="J323" i="22"/>
  <c r="J322" i="22"/>
  <c r="J321" i="22"/>
  <c r="J319" i="22"/>
  <c r="J318" i="22"/>
  <c r="J317" i="22"/>
  <c r="J316" i="22"/>
  <c r="J315" i="22"/>
  <c r="J314" i="22"/>
  <c r="J313" i="22"/>
  <c r="J312" i="22"/>
  <c r="C38" i="1" s="1"/>
  <c r="J311" i="22"/>
  <c r="J310" i="22"/>
  <c r="J309" i="22"/>
  <c r="J308" i="22"/>
  <c r="J307" i="22"/>
  <c r="C36" i="1" s="1"/>
  <c r="J306" i="22"/>
  <c r="C35" i="1" s="1"/>
  <c r="J305" i="22"/>
  <c r="C34" i="1" s="1"/>
  <c r="J304" i="22"/>
  <c r="J303" i="22"/>
  <c r="J302" i="22"/>
  <c r="J301" i="22"/>
  <c r="J300" i="22"/>
  <c r="J299" i="22"/>
  <c r="J298" i="22"/>
  <c r="J297" i="22"/>
  <c r="C33" i="1" s="1"/>
  <c r="J296" i="22"/>
  <c r="J295" i="22"/>
  <c r="J294" i="22"/>
  <c r="J293" i="22"/>
  <c r="J292" i="22"/>
  <c r="J291" i="22"/>
  <c r="J290" i="22"/>
  <c r="J289" i="22"/>
  <c r="J288" i="22"/>
  <c r="J287" i="22"/>
  <c r="J286" i="22"/>
  <c r="J285" i="22"/>
  <c r="J284" i="22"/>
  <c r="J283" i="22"/>
  <c r="J282" i="22"/>
  <c r="J281" i="22"/>
  <c r="J280" i="22"/>
  <c r="J279" i="22"/>
  <c r="J278" i="22"/>
  <c r="J277" i="22"/>
  <c r="J276" i="22"/>
  <c r="J275" i="22"/>
  <c r="C31" i="1" s="1"/>
  <c r="J274" i="22"/>
  <c r="C30" i="1" s="1"/>
  <c r="J273" i="22"/>
  <c r="J272" i="22"/>
  <c r="J271" i="22"/>
  <c r="J270" i="22"/>
  <c r="J269" i="22"/>
  <c r="J268" i="22"/>
  <c r="J267" i="22"/>
  <c r="J266" i="22"/>
  <c r="J265" i="22"/>
  <c r="J264" i="22"/>
  <c r="J263" i="22"/>
  <c r="C29" i="1" s="1"/>
  <c r="J262" i="22"/>
  <c r="J261" i="22"/>
  <c r="J260" i="22"/>
  <c r="J259" i="22"/>
  <c r="J258" i="22"/>
  <c r="J257" i="22"/>
  <c r="C28" i="1" s="1"/>
  <c r="J256" i="22"/>
  <c r="J255" i="22"/>
  <c r="J254" i="22"/>
  <c r="J253" i="22"/>
  <c r="J252" i="22"/>
  <c r="J251" i="22"/>
  <c r="J250" i="22"/>
  <c r="J249" i="22"/>
  <c r="J248" i="22"/>
  <c r="J247" i="22"/>
  <c r="J246" i="22"/>
  <c r="J245" i="22"/>
  <c r="J244" i="22"/>
  <c r="J243" i="22"/>
  <c r="J242" i="22"/>
  <c r="J241" i="22"/>
  <c r="J240" i="22"/>
  <c r="J239" i="22"/>
  <c r="J238" i="22"/>
  <c r="J237" i="22"/>
  <c r="J236" i="22"/>
  <c r="J235" i="22"/>
  <c r="J234" i="22"/>
  <c r="J233" i="22"/>
  <c r="J232" i="22"/>
  <c r="J231" i="22"/>
  <c r="J230" i="22"/>
  <c r="J229" i="22"/>
  <c r="J228" i="22"/>
  <c r="J227" i="22"/>
  <c r="J226" i="22"/>
  <c r="J225" i="22"/>
  <c r="J224" i="22"/>
  <c r="J223" i="22"/>
  <c r="J222" i="22"/>
  <c r="J221" i="22"/>
  <c r="J220" i="22"/>
  <c r="J219" i="22"/>
  <c r="J218" i="22"/>
  <c r="C24" i="1" s="1"/>
  <c r="J217" i="22"/>
  <c r="J216" i="22"/>
  <c r="J215" i="22"/>
  <c r="J214" i="22"/>
  <c r="J213" i="22"/>
  <c r="J212" i="22"/>
  <c r="J211" i="22"/>
  <c r="J210" i="22"/>
  <c r="J209" i="22"/>
  <c r="J208" i="22"/>
  <c r="J207" i="22"/>
  <c r="J206" i="22"/>
  <c r="J205" i="22"/>
  <c r="J204" i="22"/>
  <c r="J203" i="22"/>
  <c r="J202" i="22"/>
  <c r="J201" i="22"/>
  <c r="J200" i="22"/>
  <c r="J199" i="22"/>
  <c r="J198" i="22"/>
  <c r="J197" i="22"/>
  <c r="J196" i="22"/>
  <c r="J195" i="22"/>
  <c r="J194" i="22"/>
  <c r="L194" i="22" s="1"/>
  <c r="L195" i="22" s="1"/>
  <c r="J193" i="22"/>
  <c r="J192" i="22"/>
  <c r="J191" i="22"/>
  <c r="J190" i="22"/>
  <c r="J189" i="22"/>
  <c r="J188" i="22"/>
  <c r="J186" i="22"/>
  <c r="J185" i="22"/>
  <c r="J184" i="22"/>
  <c r="J183" i="22"/>
  <c r="J182" i="22"/>
  <c r="J181" i="22"/>
  <c r="J180" i="22"/>
  <c r="C56" i="1" s="1"/>
  <c r="J179" i="22"/>
  <c r="J178" i="22"/>
  <c r="J177" i="22"/>
  <c r="J176" i="22"/>
  <c r="J175" i="22"/>
  <c r="C114" i="1" s="1"/>
  <c r="J174" i="22"/>
  <c r="J173" i="22"/>
  <c r="J172" i="22"/>
  <c r="J171" i="22"/>
  <c r="J170" i="22"/>
  <c r="J169" i="22"/>
  <c r="J168" i="22"/>
  <c r="J167" i="22"/>
  <c r="J166" i="22"/>
  <c r="J165" i="22"/>
  <c r="J164" i="22"/>
  <c r="J163" i="22"/>
  <c r="J162" i="22"/>
  <c r="J161" i="22"/>
  <c r="C51" i="1" s="1"/>
  <c r="J160" i="22"/>
  <c r="C50" i="1" s="1"/>
  <c r="J159" i="22"/>
  <c r="J158" i="22"/>
  <c r="J157" i="22"/>
  <c r="J156" i="22"/>
  <c r="J155" i="22"/>
  <c r="J154" i="22"/>
  <c r="J153" i="22"/>
  <c r="J152" i="22"/>
  <c r="J151" i="22"/>
  <c r="J150" i="22"/>
  <c r="J149" i="22"/>
  <c r="J148" i="22"/>
  <c r="J147" i="22"/>
  <c r="C48" i="1" s="1"/>
  <c r="J146" i="22"/>
  <c r="C47" i="1" s="1"/>
  <c r="J145" i="22"/>
  <c r="J144" i="22"/>
  <c r="J143" i="22"/>
  <c r="J142" i="22"/>
  <c r="J141" i="22"/>
  <c r="J140" i="22"/>
  <c r="J139" i="22"/>
  <c r="J138" i="22"/>
  <c r="J137" i="22"/>
  <c r="C100" i="1" s="1"/>
  <c r="J136" i="22"/>
  <c r="J135" i="22"/>
  <c r="J134" i="22"/>
  <c r="J133" i="22"/>
  <c r="J132" i="22"/>
  <c r="J131" i="22"/>
  <c r="J130" i="22"/>
  <c r="J129" i="22"/>
  <c r="J128" i="22"/>
  <c r="J127" i="22"/>
  <c r="J126" i="22"/>
  <c r="J125" i="22"/>
  <c r="J124" i="22"/>
  <c r="J123" i="22"/>
  <c r="J122" i="22"/>
  <c r="J121" i="22"/>
  <c r="J120" i="22"/>
  <c r="J119" i="22"/>
  <c r="J118" i="22"/>
  <c r="J117" i="22"/>
  <c r="J116" i="22"/>
  <c r="J115" i="22"/>
  <c r="J114" i="22"/>
  <c r="J113" i="22"/>
  <c r="J112" i="22"/>
  <c r="J111" i="22"/>
  <c r="J110" i="22"/>
  <c r="J109" i="22"/>
  <c r="C39" i="1" s="1"/>
  <c r="J108" i="22"/>
  <c r="J107" i="22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C53" i="1" s="1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77" i="1" s="1"/>
  <c r="J57" i="22"/>
  <c r="J56" i="22"/>
  <c r="J55" i="22"/>
  <c r="J76" i="1" s="1"/>
  <c r="J54" i="22"/>
  <c r="J53" i="22"/>
  <c r="J52" i="22"/>
  <c r="J75" i="1" s="1"/>
  <c r="J51" i="22"/>
  <c r="J50" i="22"/>
  <c r="J49" i="22"/>
  <c r="J74" i="1" s="1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C64" i="1" s="1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L10" i="22" s="1"/>
  <c r="C14" i="1"/>
  <c r="C15" i="1" s="1"/>
  <c r="C11" i="1"/>
  <c r="C105" i="1" s="1"/>
  <c r="C9" i="1"/>
  <c r="C8" i="1"/>
  <c r="C7" i="1"/>
  <c r="E6" i="23"/>
  <c r="D6" i="23"/>
  <c r="C6" i="23"/>
  <c r="E5" i="23"/>
  <c r="D5" i="23"/>
  <c r="C5" i="23"/>
  <c r="E7" i="23" l="1"/>
  <c r="E8" i="23" s="1"/>
  <c r="C7" i="23"/>
  <c r="D7" i="23"/>
  <c r="C46" i="1"/>
  <c r="C52" i="1" s="1"/>
  <c r="C79" i="1"/>
  <c r="J79" i="1"/>
  <c r="C316" i="26"/>
  <c r="C318" i="26" s="1"/>
  <c r="E178" i="26"/>
  <c r="G178" i="26"/>
  <c r="E318" i="26"/>
  <c r="H320" i="22"/>
  <c r="G320" i="22"/>
  <c r="H187" i="22"/>
  <c r="G187" i="22"/>
  <c r="N187" i="22" s="1"/>
  <c r="H4" i="22"/>
  <c r="G4" i="22"/>
  <c r="H3" i="22"/>
  <c r="G3" i="22"/>
  <c r="D8" i="23" l="1"/>
  <c r="D26" i="1"/>
  <c r="D57" i="1" s="1"/>
  <c r="D113" i="1" s="1"/>
  <c r="C8" i="23"/>
  <c r="C5" i="1"/>
  <c r="J320" i="22"/>
  <c r="H5" i="22"/>
  <c r="J187" i="22"/>
  <c r="G5" i="22"/>
  <c r="J78" i="1" l="1"/>
  <c r="H3" i="18"/>
  <c r="F3" i="19" l="1"/>
  <c r="F2" i="19"/>
  <c r="F4" i="19" s="1"/>
  <c r="F285" i="18" l="1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4" i="18" s="1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3" i="18" s="1"/>
  <c r="D494" i="19"/>
  <c r="D493" i="19"/>
  <c r="D492" i="19"/>
  <c r="D491" i="19"/>
  <c r="D490" i="19"/>
  <c r="D489" i="19"/>
  <c r="D488" i="19"/>
  <c r="D487" i="19"/>
  <c r="D486" i="19"/>
  <c r="D485" i="19"/>
  <c r="D484" i="19"/>
  <c r="D482" i="19"/>
  <c r="D481" i="19"/>
  <c r="D480" i="19"/>
  <c r="D479" i="19"/>
  <c r="D478" i="19"/>
  <c r="D477" i="19"/>
  <c r="D476" i="19"/>
  <c r="D475" i="19"/>
  <c r="D474" i="19"/>
  <c r="D473" i="19"/>
  <c r="D472" i="19"/>
  <c r="D471" i="19"/>
  <c r="D470" i="19"/>
  <c r="D469" i="19"/>
  <c r="D468" i="19"/>
  <c r="D467" i="19"/>
  <c r="D466" i="19"/>
  <c r="D465" i="19"/>
  <c r="D464" i="19"/>
  <c r="D463" i="19"/>
  <c r="D462" i="19"/>
  <c r="D461" i="19"/>
  <c r="D460" i="19"/>
  <c r="D459" i="19"/>
  <c r="D458" i="19"/>
  <c r="D457" i="19"/>
  <c r="D456" i="19"/>
  <c r="D455" i="19"/>
  <c r="D454" i="19"/>
  <c r="D453" i="19"/>
  <c r="D452" i="19"/>
  <c r="D451" i="19"/>
  <c r="D450" i="19"/>
  <c r="D449" i="19"/>
  <c r="D448" i="19"/>
  <c r="D447" i="19"/>
  <c r="D446" i="19"/>
  <c r="D445" i="19"/>
  <c r="D444" i="19"/>
  <c r="D443" i="19"/>
  <c r="D442" i="19"/>
  <c r="D441" i="19"/>
  <c r="D440" i="19"/>
  <c r="D439" i="19"/>
  <c r="D438" i="19"/>
  <c r="D437" i="19"/>
  <c r="D436" i="19"/>
  <c r="D435" i="19"/>
  <c r="D434" i="19"/>
  <c r="D433" i="19"/>
  <c r="D432" i="19"/>
  <c r="D431" i="19"/>
  <c r="D430" i="19"/>
  <c r="D429" i="19"/>
  <c r="D428" i="19"/>
  <c r="D427" i="19"/>
  <c r="D426" i="19"/>
  <c r="D425" i="19"/>
  <c r="D423" i="19"/>
  <c r="D422" i="19"/>
  <c r="D421" i="19"/>
  <c r="D419" i="19"/>
  <c r="D418" i="19"/>
  <c r="D417" i="19"/>
  <c r="D416" i="19"/>
  <c r="D415" i="19"/>
  <c r="D414" i="19"/>
  <c r="D413" i="19"/>
  <c r="D412" i="19"/>
  <c r="D411" i="19"/>
  <c r="D410" i="19"/>
  <c r="D409" i="19"/>
  <c r="D408" i="19"/>
  <c r="D407" i="19"/>
  <c r="D406" i="19"/>
  <c r="D405" i="19"/>
  <c r="D404" i="19"/>
  <c r="D403" i="19"/>
  <c r="D402" i="19"/>
  <c r="D400" i="19"/>
  <c r="D399" i="19"/>
  <c r="D398" i="19"/>
  <c r="D397" i="19"/>
  <c r="D396" i="19"/>
  <c r="D395" i="19"/>
  <c r="D394" i="19"/>
  <c r="D393" i="19"/>
  <c r="D392" i="19"/>
  <c r="D391" i="19"/>
  <c r="D390" i="19"/>
  <c r="D389" i="19"/>
  <c r="D388" i="19"/>
  <c r="D387" i="19"/>
  <c r="D386" i="19"/>
  <c r="D385" i="19"/>
  <c r="D384" i="19"/>
  <c r="D383" i="19"/>
  <c r="D382" i="19"/>
  <c r="D381" i="19"/>
  <c r="D380" i="19"/>
  <c r="D379" i="19"/>
  <c r="D378" i="19"/>
  <c r="D377" i="19"/>
  <c r="D376" i="19"/>
  <c r="D375" i="19"/>
  <c r="D374" i="19"/>
  <c r="D373" i="19"/>
  <c r="D372" i="19"/>
  <c r="D371" i="19"/>
  <c r="D370" i="19"/>
  <c r="D369" i="19"/>
  <c r="D368" i="19"/>
  <c r="D367" i="19"/>
  <c r="D366" i="19"/>
  <c r="D365" i="19"/>
  <c r="D364" i="19"/>
  <c r="D363" i="19"/>
  <c r="D362" i="19"/>
  <c r="D361" i="19"/>
  <c r="D360" i="19"/>
  <c r="D359" i="19"/>
  <c r="D358" i="19"/>
  <c r="D357" i="19"/>
  <c r="D356" i="19"/>
  <c r="D355" i="19"/>
  <c r="D354" i="19"/>
  <c r="D353" i="19"/>
  <c r="D352" i="19"/>
  <c r="D351" i="19"/>
  <c r="D350" i="19"/>
  <c r="D349" i="19"/>
  <c r="D348" i="19"/>
  <c r="D347" i="19"/>
  <c r="D346" i="19"/>
  <c r="D345" i="19"/>
  <c r="D344" i="19"/>
  <c r="D343" i="19"/>
  <c r="D342" i="19"/>
  <c r="D341" i="19"/>
  <c r="D340" i="19"/>
  <c r="D339" i="19"/>
  <c r="D338" i="19"/>
  <c r="D337" i="19"/>
  <c r="D336" i="19"/>
  <c r="D335" i="19"/>
  <c r="D334" i="19"/>
  <c r="D333" i="19"/>
  <c r="D332" i="19"/>
  <c r="D331" i="19"/>
  <c r="D330" i="19"/>
  <c r="D329" i="19"/>
  <c r="D328" i="19"/>
  <c r="D327" i="19"/>
  <c r="D326" i="19"/>
  <c r="D325" i="19"/>
  <c r="D324" i="19"/>
  <c r="D323" i="19"/>
  <c r="D322" i="19"/>
  <c r="D321" i="19"/>
  <c r="D320" i="19"/>
  <c r="D319" i="19"/>
  <c r="D318" i="19"/>
  <c r="D317" i="19"/>
  <c r="D316" i="19"/>
  <c r="D315" i="19"/>
  <c r="D314" i="19"/>
  <c r="D313" i="19"/>
  <c r="D312" i="19"/>
  <c r="D311" i="19"/>
  <c r="D310" i="19"/>
  <c r="D309" i="19"/>
  <c r="D308" i="19"/>
  <c r="D307" i="19"/>
  <c r="D306" i="19"/>
  <c r="D305" i="19"/>
  <c r="D304" i="19"/>
  <c r="D303" i="19"/>
  <c r="D302" i="19"/>
  <c r="D301" i="19"/>
  <c r="D300" i="19"/>
  <c r="D299" i="19"/>
  <c r="D298" i="19"/>
  <c r="D297" i="19"/>
  <c r="D296" i="19"/>
  <c r="D295" i="19"/>
  <c r="D294" i="19"/>
  <c r="D293" i="19"/>
  <c r="D292" i="19"/>
  <c r="D291" i="19"/>
  <c r="D290" i="19"/>
  <c r="D289" i="19"/>
  <c r="D288" i="19"/>
  <c r="D287" i="19"/>
  <c r="D286" i="19"/>
  <c r="D285" i="19"/>
  <c r="D284" i="19"/>
  <c r="D283" i="19"/>
  <c r="D282" i="19"/>
  <c r="D281" i="19"/>
  <c r="D280" i="19"/>
  <c r="D279" i="19"/>
  <c r="D278" i="19"/>
  <c r="D277" i="19"/>
  <c r="D276" i="19"/>
  <c r="D275" i="19"/>
  <c r="D274" i="19"/>
  <c r="D273" i="19"/>
  <c r="D272" i="19"/>
  <c r="D271" i="19"/>
  <c r="D270" i="19"/>
  <c r="D269" i="19"/>
  <c r="D268" i="19"/>
  <c r="D267" i="19"/>
  <c r="D266" i="19"/>
  <c r="D265" i="19"/>
  <c r="D264" i="19"/>
  <c r="D263" i="19"/>
  <c r="D262" i="19"/>
  <c r="D261" i="19"/>
  <c r="D260" i="19"/>
  <c r="D259" i="19"/>
  <c r="D258" i="19"/>
  <c r="D257" i="19"/>
  <c r="D256" i="19"/>
  <c r="D255" i="19"/>
  <c r="D254" i="19"/>
  <c r="D253" i="19"/>
  <c r="D252" i="19"/>
  <c r="D251" i="19"/>
  <c r="D250" i="19"/>
  <c r="D249" i="19"/>
  <c r="D248" i="19"/>
  <c r="D247" i="19"/>
  <c r="D246" i="19"/>
  <c r="D245" i="19"/>
  <c r="D244" i="19"/>
  <c r="D243" i="19"/>
  <c r="F243" i="19" s="1"/>
  <c r="D242" i="19"/>
  <c r="D241" i="19"/>
  <c r="D240" i="19"/>
  <c r="D239" i="19"/>
  <c r="D238" i="19"/>
  <c r="D237" i="19"/>
  <c r="D236" i="19"/>
  <c r="D235" i="19"/>
  <c r="D234" i="19"/>
  <c r="D233" i="19"/>
  <c r="D232" i="19"/>
  <c r="D231" i="19"/>
  <c r="D230" i="19"/>
  <c r="D229" i="19"/>
  <c r="D228" i="19"/>
  <c r="D227" i="19"/>
  <c r="D226" i="19"/>
  <c r="D225" i="19"/>
  <c r="D224" i="19"/>
  <c r="D223" i="19"/>
  <c r="D222" i="19"/>
  <c r="D221" i="19"/>
  <c r="D220" i="19"/>
  <c r="D219" i="19"/>
  <c r="D218" i="19"/>
  <c r="D217" i="19"/>
  <c r="D216" i="19"/>
  <c r="D215" i="19"/>
  <c r="D214" i="19"/>
  <c r="D213" i="19"/>
  <c r="D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F16" i="19" s="1"/>
  <c r="D15" i="19"/>
  <c r="D14" i="19"/>
  <c r="D13" i="19"/>
  <c r="D12" i="19"/>
  <c r="D11" i="19"/>
  <c r="D10" i="19"/>
  <c r="N285" i="18" l="1"/>
  <c r="N284" i="18"/>
  <c r="N283" i="18"/>
  <c r="N282" i="18"/>
  <c r="N281" i="18"/>
  <c r="N280" i="18"/>
  <c r="N279" i="18"/>
  <c r="N278" i="18"/>
  <c r="N277" i="18"/>
  <c r="N276" i="18"/>
  <c r="N275" i="18"/>
  <c r="N274" i="18"/>
  <c r="N273" i="18"/>
  <c r="N272" i="18"/>
  <c r="N271" i="18"/>
  <c r="N270" i="18"/>
  <c r="N269" i="18"/>
  <c r="N268" i="18"/>
  <c r="N267" i="18"/>
  <c r="N266" i="18"/>
  <c r="N265" i="18"/>
  <c r="N264" i="18"/>
  <c r="N263" i="18"/>
  <c r="N262" i="18"/>
  <c r="N261" i="18"/>
  <c r="N260" i="18"/>
  <c r="N259" i="18"/>
  <c r="N258" i="18"/>
  <c r="N257" i="18"/>
  <c r="N256" i="18"/>
  <c r="N255" i="18"/>
  <c r="N254" i="18"/>
  <c r="N253" i="18"/>
  <c r="N252" i="18"/>
  <c r="N251" i="18"/>
  <c r="N250" i="18"/>
  <c r="N249" i="18"/>
  <c r="N248" i="18"/>
  <c r="N247" i="18"/>
  <c r="N246" i="18"/>
  <c r="N245" i="18"/>
  <c r="N244" i="18"/>
  <c r="N243" i="18"/>
  <c r="N242" i="18"/>
  <c r="N241" i="18"/>
  <c r="N240" i="18"/>
  <c r="N239" i="18"/>
  <c r="N238" i="18"/>
  <c r="N237" i="18"/>
  <c r="N236" i="18"/>
  <c r="N235" i="18"/>
  <c r="N234" i="18"/>
  <c r="N233" i="18"/>
  <c r="N232" i="18"/>
  <c r="N231" i="18"/>
  <c r="N230" i="18"/>
  <c r="N229" i="18"/>
  <c r="N228" i="18"/>
  <c r="N227" i="18"/>
  <c r="N226" i="18"/>
  <c r="N225" i="18"/>
  <c r="N224" i="18"/>
  <c r="N223" i="18"/>
  <c r="N222" i="18"/>
  <c r="N221" i="18"/>
  <c r="N220" i="18"/>
  <c r="N219" i="18"/>
  <c r="N218" i="18"/>
  <c r="N217" i="18"/>
  <c r="N216" i="18"/>
  <c r="N215" i="18"/>
  <c r="N214" i="18"/>
  <c r="N213" i="18"/>
  <c r="N212" i="18"/>
  <c r="N211" i="18"/>
  <c r="N210" i="18"/>
  <c r="N209" i="18"/>
  <c r="N208" i="18"/>
  <c r="N207" i="18"/>
  <c r="N206" i="18"/>
  <c r="N205" i="18"/>
  <c r="N204" i="18"/>
  <c r="N203" i="18"/>
  <c r="N202" i="18"/>
  <c r="N201" i="18"/>
  <c r="N200" i="18"/>
  <c r="N199" i="18"/>
  <c r="N198" i="18"/>
  <c r="N197" i="18"/>
  <c r="N196" i="18"/>
  <c r="N195" i="18"/>
  <c r="N194" i="18"/>
  <c r="N193" i="18"/>
  <c r="N192" i="18"/>
  <c r="N191" i="18"/>
  <c r="N190" i="18"/>
  <c r="N189" i="18"/>
  <c r="N188" i="18"/>
  <c r="N187" i="18"/>
  <c r="N186" i="18"/>
  <c r="N185" i="18"/>
  <c r="N184" i="18"/>
  <c r="N183" i="18"/>
  <c r="N182" i="18"/>
  <c r="N181" i="18"/>
  <c r="N180" i="18"/>
  <c r="N179" i="18"/>
  <c r="N178" i="18"/>
  <c r="N177" i="18"/>
  <c r="N176" i="18"/>
  <c r="N175" i="18"/>
  <c r="N174" i="18"/>
  <c r="N173" i="18"/>
  <c r="N172" i="18"/>
  <c r="N171" i="18"/>
  <c r="N170" i="18"/>
  <c r="N169" i="18"/>
  <c r="N168" i="18"/>
  <c r="N167" i="18"/>
  <c r="N166" i="18"/>
  <c r="N165" i="18"/>
  <c r="N164" i="18"/>
  <c r="N163" i="18"/>
  <c r="N162" i="18"/>
  <c r="N161" i="18"/>
  <c r="N160" i="18"/>
  <c r="N159" i="18"/>
  <c r="N158" i="18"/>
  <c r="N157" i="18"/>
  <c r="N156" i="18"/>
  <c r="N155" i="18"/>
  <c r="N154" i="18"/>
  <c r="N153" i="18"/>
  <c r="N152" i="18"/>
  <c r="N151" i="18"/>
  <c r="N150" i="18"/>
  <c r="N149" i="18"/>
  <c r="N148" i="18"/>
  <c r="N147" i="18"/>
  <c r="N146" i="18"/>
  <c r="N145" i="18"/>
  <c r="N144" i="18"/>
  <c r="N143" i="18"/>
  <c r="N142" i="18"/>
  <c r="N141" i="18"/>
  <c r="N140" i="18"/>
  <c r="N139" i="18"/>
  <c r="N138" i="18"/>
  <c r="N137" i="18"/>
  <c r="N136" i="18"/>
  <c r="N135" i="18"/>
  <c r="N134" i="18"/>
  <c r="N133" i="18"/>
  <c r="N132" i="18"/>
  <c r="N131" i="18"/>
  <c r="N130" i="18"/>
  <c r="N129" i="18"/>
  <c r="N128" i="18"/>
  <c r="N127" i="18"/>
  <c r="N126" i="18"/>
  <c r="N125" i="18"/>
  <c r="N124" i="18"/>
  <c r="N123" i="18"/>
  <c r="N122" i="18"/>
  <c r="N121" i="18"/>
  <c r="N120" i="18"/>
  <c r="N119" i="18"/>
  <c r="N118" i="18"/>
  <c r="N117" i="18"/>
  <c r="N116" i="18"/>
  <c r="N115" i="18"/>
  <c r="N114" i="18"/>
  <c r="N113" i="18"/>
  <c r="N112" i="18"/>
  <c r="N111" i="18"/>
  <c r="N110" i="18"/>
  <c r="N109" i="18"/>
  <c r="N108" i="18"/>
  <c r="N107" i="18"/>
  <c r="N106" i="18"/>
  <c r="N105" i="18"/>
  <c r="N104" i="18"/>
  <c r="N103" i="18"/>
  <c r="N102" i="18"/>
  <c r="N101" i="18"/>
  <c r="N100" i="18"/>
  <c r="N99" i="18"/>
  <c r="N98" i="18"/>
  <c r="N97" i="18"/>
  <c r="N96" i="18"/>
  <c r="N95" i="18"/>
  <c r="N94" i="18"/>
  <c r="N93" i="18"/>
  <c r="N92" i="18"/>
  <c r="N91" i="18"/>
  <c r="N90" i="18"/>
  <c r="N89" i="18"/>
  <c r="N88" i="18"/>
  <c r="N87" i="18"/>
  <c r="N86" i="18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L285" i="18"/>
  <c r="L284" i="18"/>
  <c r="L283" i="18"/>
  <c r="L282" i="18"/>
  <c r="L281" i="18"/>
  <c r="L280" i="18"/>
  <c r="L279" i="18"/>
  <c r="L278" i="18"/>
  <c r="L277" i="18"/>
  <c r="L276" i="18"/>
  <c r="L275" i="18"/>
  <c r="L274" i="18"/>
  <c r="L273" i="18"/>
  <c r="L272" i="18"/>
  <c r="L271" i="18"/>
  <c r="L270" i="18"/>
  <c r="L269" i="18"/>
  <c r="L268" i="18"/>
  <c r="L267" i="18"/>
  <c r="L266" i="18"/>
  <c r="L265" i="18"/>
  <c r="L264" i="18"/>
  <c r="L263" i="18"/>
  <c r="L262" i="18"/>
  <c r="L261" i="18"/>
  <c r="L260" i="18"/>
  <c r="L259" i="18"/>
  <c r="L258" i="18"/>
  <c r="L257" i="18"/>
  <c r="L256" i="18"/>
  <c r="L255" i="18"/>
  <c r="L254" i="18"/>
  <c r="L253" i="18"/>
  <c r="L252" i="18"/>
  <c r="L251" i="18"/>
  <c r="L250" i="18"/>
  <c r="L249" i="18"/>
  <c r="L248" i="18"/>
  <c r="L247" i="18"/>
  <c r="L246" i="18"/>
  <c r="L245" i="18"/>
  <c r="L244" i="18"/>
  <c r="L243" i="18"/>
  <c r="L242" i="18"/>
  <c r="L241" i="18"/>
  <c r="L240" i="18"/>
  <c r="L239" i="18"/>
  <c r="L238" i="18"/>
  <c r="L237" i="18"/>
  <c r="L236" i="18"/>
  <c r="L235" i="18"/>
  <c r="L234" i="18"/>
  <c r="L233" i="18"/>
  <c r="L232" i="18"/>
  <c r="L231" i="18"/>
  <c r="L230" i="18"/>
  <c r="L229" i="18"/>
  <c r="L228" i="18"/>
  <c r="L227" i="18"/>
  <c r="L226" i="18"/>
  <c r="L225" i="18"/>
  <c r="L224" i="18"/>
  <c r="L223" i="18"/>
  <c r="L222" i="18"/>
  <c r="L221" i="18"/>
  <c r="L220" i="18"/>
  <c r="L219" i="18"/>
  <c r="L218" i="18"/>
  <c r="L217" i="18"/>
  <c r="L216" i="18"/>
  <c r="L215" i="18"/>
  <c r="L214" i="18"/>
  <c r="L213" i="18"/>
  <c r="L212" i="18"/>
  <c r="L211" i="18"/>
  <c r="L210" i="18"/>
  <c r="L209" i="18"/>
  <c r="L208" i="18"/>
  <c r="L207" i="18"/>
  <c r="L206" i="18"/>
  <c r="L205" i="18"/>
  <c r="L204" i="18"/>
  <c r="L203" i="18"/>
  <c r="L202" i="18"/>
  <c r="L201" i="18"/>
  <c r="L200" i="18"/>
  <c r="L199" i="18"/>
  <c r="L198" i="18"/>
  <c r="L197" i="18"/>
  <c r="L196" i="18"/>
  <c r="L195" i="18"/>
  <c r="L194" i="18"/>
  <c r="L193" i="18"/>
  <c r="L192" i="18"/>
  <c r="L191" i="18"/>
  <c r="L190" i="18"/>
  <c r="L189" i="18"/>
  <c r="L188" i="18"/>
  <c r="L187" i="18"/>
  <c r="L186" i="18"/>
  <c r="L185" i="18"/>
  <c r="L184" i="18"/>
  <c r="L183" i="18"/>
  <c r="L182" i="18"/>
  <c r="L181" i="18"/>
  <c r="L180" i="18"/>
  <c r="L179" i="18"/>
  <c r="L178" i="18"/>
  <c r="L177" i="18"/>
  <c r="L176" i="18"/>
  <c r="L175" i="18"/>
  <c r="L174" i="18"/>
  <c r="L173" i="18"/>
  <c r="L172" i="18"/>
  <c r="L171" i="18"/>
  <c r="L170" i="18"/>
  <c r="L169" i="18"/>
  <c r="L168" i="18"/>
  <c r="L167" i="18"/>
  <c r="L166" i="18"/>
  <c r="L165" i="18"/>
  <c r="L164" i="18"/>
  <c r="L163" i="18"/>
  <c r="L162" i="18"/>
  <c r="L161" i="18"/>
  <c r="L160" i="18"/>
  <c r="L159" i="18"/>
  <c r="L158" i="18"/>
  <c r="L157" i="18"/>
  <c r="L156" i="18"/>
  <c r="L155" i="18"/>
  <c r="L154" i="18"/>
  <c r="L153" i="18"/>
  <c r="L152" i="18"/>
  <c r="L151" i="18"/>
  <c r="L150" i="18"/>
  <c r="L149" i="18"/>
  <c r="L148" i="18"/>
  <c r="L147" i="18"/>
  <c r="L146" i="18"/>
  <c r="L145" i="18"/>
  <c r="L144" i="18"/>
  <c r="L143" i="18"/>
  <c r="L142" i="18"/>
  <c r="L141" i="18"/>
  <c r="L140" i="18"/>
  <c r="L139" i="18"/>
  <c r="L138" i="18"/>
  <c r="L137" i="18"/>
  <c r="L136" i="18"/>
  <c r="L135" i="18"/>
  <c r="L134" i="18"/>
  <c r="L133" i="18"/>
  <c r="L132" i="18"/>
  <c r="L131" i="18"/>
  <c r="L130" i="18"/>
  <c r="L129" i="18"/>
  <c r="L128" i="18"/>
  <c r="L127" i="18"/>
  <c r="L126" i="18"/>
  <c r="L125" i="18"/>
  <c r="L124" i="18"/>
  <c r="L123" i="18"/>
  <c r="L122" i="18"/>
  <c r="L121" i="18"/>
  <c r="L120" i="18"/>
  <c r="L119" i="18"/>
  <c r="L118" i="18"/>
  <c r="L117" i="18"/>
  <c r="L116" i="18"/>
  <c r="L115" i="18"/>
  <c r="L114" i="18"/>
  <c r="L113" i="18"/>
  <c r="L112" i="18"/>
  <c r="L111" i="18"/>
  <c r="L110" i="18"/>
  <c r="L109" i="18"/>
  <c r="L108" i="18"/>
  <c r="L107" i="18"/>
  <c r="L106" i="18"/>
  <c r="L105" i="18"/>
  <c r="L104" i="18"/>
  <c r="L103" i="18"/>
  <c r="L102" i="18"/>
  <c r="L101" i="18"/>
  <c r="L100" i="18"/>
  <c r="L99" i="18"/>
  <c r="L98" i="18"/>
  <c r="L97" i="18"/>
  <c r="L96" i="18"/>
  <c r="L95" i="18"/>
  <c r="L94" i="18"/>
  <c r="L93" i="18"/>
  <c r="L92" i="18"/>
  <c r="L91" i="18"/>
  <c r="L90" i="18"/>
  <c r="L89" i="18"/>
  <c r="L88" i="18"/>
  <c r="L87" i="18"/>
  <c r="L86" i="18"/>
  <c r="L85" i="18"/>
  <c r="L84" i="18"/>
  <c r="L83" i="18"/>
  <c r="L82" i="18"/>
  <c r="L81" i="18"/>
  <c r="L80" i="18"/>
  <c r="L79" i="18"/>
  <c r="L78" i="18"/>
  <c r="L77" i="18"/>
  <c r="L76" i="18"/>
  <c r="L75" i="18"/>
  <c r="L74" i="18"/>
  <c r="L73" i="18"/>
  <c r="L72" i="18"/>
  <c r="L71" i="18"/>
  <c r="L70" i="18"/>
  <c r="L69" i="18"/>
  <c r="L68" i="18"/>
  <c r="L67" i="18"/>
  <c r="L66" i="18"/>
  <c r="L65" i="18"/>
  <c r="L64" i="18"/>
  <c r="L63" i="18"/>
  <c r="L62" i="18"/>
  <c r="L61" i="18"/>
  <c r="L60" i="18"/>
  <c r="L59" i="18"/>
  <c r="L58" i="18"/>
  <c r="L57" i="18"/>
  <c r="L56" i="18"/>
  <c r="L55" i="18"/>
  <c r="L54" i="18"/>
  <c r="L53" i="18"/>
  <c r="L52" i="18"/>
  <c r="L51" i="18"/>
  <c r="L50" i="18"/>
  <c r="L49" i="18"/>
  <c r="L48" i="18"/>
  <c r="L47" i="18"/>
  <c r="L46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K494" i="19"/>
  <c r="K493" i="19"/>
  <c r="K492" i="19"/>
  <c r="K491" i="19"/>
  <c r="K490" i="19"/>
  <c r="K489" i="19"/>
  <c r="K488" i="19"/>
  <c r="K487" i="19"/>
  <c r="K486" i="19"/>
  <c r="K485" i="19"/>
  <c r="K484" i="19"/>
  <c r="K483" i="19"/>
  <c r="K482" i="19"/>
  <c r="K481" i="19"/>
  <c r="K480" i="19"/>
  <c r="K479" i="19"/>
  <c r="K478" i="19"/>
  <c r="K477" i="19"/>
  <c r="K476" i="19"/>
  <c r="K475" i="19"/>
  <c r="K474" i="19"/>
  <c r="K473" i="19"/>
  <c r="K472" i="19"/>
  <c r="K471" i="19"/>
  <c r="K470" i="19"/>
  <c r="K469" i="19"/>
  <c r="K468" i="19"/>
  <c r="K467" i="19"/>
  <c r="K466" i="19"/>
  <c r="K465" i="19"/>
  <c r="K464" i="19"/>
  <c r="K463" i="19"/>
  <c r="K462" i="19"/>
  <c r="K461" i="19"/>
  <c r="K460" i="19"/>
  <c r="K459" i="19"/>
  <c r="K458" i="19"/>
  <c r="K457" i="19"/>
  <c r="K456" i="19"/>
  <c r="K455" i="19"/>
  <c r="K454" i="19"/>
  <c r="K453" i="19"/>
  <c r="K452" i="19"/>
  <c r="K451" i="19"/>
  <c r="K450" i="19"/>
  <c r="K449" i="19"/>
  <c r="K448" i="19"/>
  <c r="K447" i="19"/>
  <c r="K446" i="19"/>
  <c r="K445" i="19"/>
  <c r="K444" i="19"/>
  <c r="K443" i="19"/>
  <c r="K442" i="19"/>
  <c r="K441" i="19"/>
  <c r="K440" i="19"/>
  <c r="K439" i="19"/>
  <c r="K438" i="19"/>
  <c r="K437" i="19"/>
  <c r="K436" i="19"/>
  <c r="K435" i="19"/>
  <c r="K434" i="19"/>
  <c r="K433" i="19"/>
  <c r="K432" i="19"/>
  <c r="K431" i="19"/>
  <c r="K430" i="19"/>
  <c r="K429" i="19"/>
  <c r="K428" i="19"/>
  <c r="K427" i="19"/>
  <c r="K426" i="19"/>
  <c r="K425" i="19"/>
  <c r="K424" i="19"/>
  <c r="K423" i="19"/>
  <c r="K422" i="19"/>
  <c r="K421" i="19"/>
  <c r="K420" i="19"/>
  <c r="K419" i="19"/>
  <c r="K418" i="19"/>
  <c r="K417" i="19"/>
  <c r="K416" i="19"/>
  <c r="K415" i="19"/>
  <c r="K414" i="19"/>
  <c r="K413" i="19"/>
  <c r="K412" i="19"/>
  <c r="K411" i="19"/>
  <c r="K410" i="19"/>
  <c r="K409" i="19"/>
  <c r="K408" i="19"/>
  <c r="K407" i="19"/>
  <c r="K406" i="19"/>
  <c r="K405" i="19"/>
  <c r="K404" i="19"/>
  <c r="K403" i="19"/>
  <c r="K402" i="19"/>
  <c r="K401" i="19"/>
  <c r="K400" i="19"/>
  <c r="K399" i="19"/>
  <c r="K398" i="19"/>
  <c r="K397" i="19"/>
  <c r="K396" i="19"/>
  <c r="K395" i="19"/>
  <c r="K394" i="19"/>
  <c r="K393" i="19"/>
  <c r="K392" i="19"/>
  <c r="K391" i="19"/>
  <c r="K390" i="19"/>
  <c r="K389" i="19"/>
  <c r="K388" i="19"/>
  <c r="K387" i="19"/>
  <c r="K386" i="19"/>
  <c r="K385" i="19"/>
  <c r="K384" i="19"/>
  <c r="K383" i="19"/>
  <c r="K382" i="19"/>
  <c r="K381" i="19"/>
  <c r="K380" i="19"/>
  <c r="K379" i="19"/>
  <c r="K378" i="19"/>
  <c r="K377" i="19"/>
  <c r="K376" i="19"/>
  <c r="K375" i="19"/>
  <c r="K374" i="19"/>
  <c r="K373" i="19"/>
  <c r="K372" i="19"/>
  <c r="K371" i="19"/>
  <c r="K370" i="19"/>
  <c r="K369" i="19"/>
  <c r="K368" i="19"/>
  <c r="K367" i="19"/>
  <c r="K366" i="19"/>
  <c r="K365" i="19"/>
  <c r="K364" i="19"/>
  <c r="K363" i="19"/>
  <c r="K362" i="19"/>
  <c r="K361" i="19"/>
  <c r="K360" i="19"/>
  <c r="K359" i="19"/>
  <c r="K358" i="19"/>
  <c r="K357" i="19"/>
  <c r="K356" i="19"/>
  <c r="K355" i="19"/>
  <c r="K354" i="19"/>
  <c r="K353" i="19"/>
  <c r="K352" i="19"/>
  <c r="K351" i="19"/>
  <c r="K350" i="19"/>
  <c r="K349" i="19"/>
  <c r="K348" i="19"/>
  <c r="K347" i="19"/>
  <c r="K346" i="19"/>
  <c r="K345" i="19"/>
  <c r="K344" i="19"/>
  <c r="K343" i="19"/>
  <c r="K342" i="19"/>
  <c r="K341" i="19"/>
  <c r="K340" i="19"/>
  <c r="K339" i="19"/>
  <c r="K338" i="19"/>
  <c r="K337" i="19"/>
  <c r="K336" i="19"/>
  <c r="K335" i="19"/>
  <c r="K334" i="19"/>
  <c r="K333" i="19"/>
  <c r="K332" i="19"/>
  <c r="K331" i="19"/>
  <c r="K330" i="19"/>
  <c r="K329" i="19"/>
  <c r="K328" i="19"/>
  <c r="K327" i="19"/>
  <c r="K326" i="19"/>
  <c r="K325" i="19"/>
  <c r="K324" i="19"/>
  <c r="K323" i="19"/>
  <c r="K322" i="19"/>
  <c r="K321" i="19"/>
  <c r="K320" i="19"/>
  <c r="K319" i="19"/>
  <c r="K318" i="19"/>
  <c r="K317" i="19"/>
  <c r="K316" i="19"/>
  <c r="K315" i="19"/>
  <c r="K314" i="19"/>
  <c r="K313" i="19"/>
  <c r="K312" i="19"/>
  <c r="K311" i="19"/>
  <c r="K310" i="19"/>
  <c r="K309" i="19"/>
  <c r="K308" i="19"/>
  <c r="K307" i="19"/>
  <c r="K306" i="19"/>
  <c r="K305" i="19"/>
  <c r="K304" i="19"/>
  <c r="K303" i="19"/>
  <c r="K302" i="19"/>
  <c r="K301" i="19"/>
  <c r="K300" i="19"/>
  <c r="K299" i="19"/>
  <c r="K298" i="19"/>
  <c r="K297" i="19"/>
  <c r="K296" i="19"/>
  <c r="K295" i="19"/>
  <c r="K294" i="19"/>
  <c r="K293" i="19"/>
  <c r="K292" i="19"/>
  <c r="K291" i="19"/>
  <c r="K290" i="19"/>
  <c r="K289" i="19"/>
  <c r="K288" i="19"/>
  <c r="K287" i="19"/>
  <c r="K286" i="19"/>
  <c r="K285" i="19"/>
  <c r="K284" i="19"/>
  <c r="K283" i="19"/>
  <c r="K282" i="19"/>
  <c r="K281" i="19"/>
  <c r="K280" i="19"/>
  <c r="K279" i="19"/>
  <c r="K278" i="19"/>
  <c r="K277" i="19"/>
  <c r="K276" i="19"/>
  <c r="K275" i="19"/>
  <c r="K274" i="19"/>
  <c r="K273" i="19"/>
  <c r="K272" i="19"/>
  <c r="K271" i="19"/>
  <c r="K270" i="19"/>
  <c r="K269" i="19"/>
  <c r="K268" i="19"/>
  <c r="K267" i="19"/>
  <c r="K266" i="19"/>
  <c r="K265" i="19"/>
  <c r="K264" i="19"/>
  <c r="K263" i="19"/>
  <c r="K262" i="19"/>
  <c r="K261" i="19"/>
  <c r="K260" i="19"/>
  <c r="K259" i="19"/>
  <c r="K258" i="19"/>
  <c r="K257" i="19"/>
  <c r="K256" i="19"/>
  <c r="K255" i="19"/>
  <c r="K254" i="19"/>
  <c r="K253" i="19"/>
  <c r="K252" i="19"/>
  <c r="K251" i="19"/>
  <c r="K250" i="19"/>
  <c r="K249" i="19"/>
  <c r="K248" i="19"/>
  <c r="K247" i="19"/>
  <c r="K246" i="19"/>
  <c r="K245" i="19"/>
  <c r="K244" i="19"/>
  <c r="K243" i="19"/>
  <c r="K242" i="19"/>
  <c r="K241" i="19"/>
  <c r="K240" i="19"/>
  <c r="K239" i="19"/>
  <c r="K238" i="19"/>
  <c r="K237" i="19"/>
  <c r="K236" i="19"/>
  <c r="K235" i="19"/>
  <c r="K234" i="19"/>
  <c r="K233" i="19"/>
  <c r="K232" i="19"/>
  <c r="K231" i="19"/>
  <c r="K230" i="19"/>
  <c r="K229" i="19"/>
  <c r="K228" i="19"/>
  <c r="K227" i="19"/>
  <c r="K226" i="19"/>
  <c r="K225" i="19"/>
  <c r="K224" i="19"/>
  <c r="K223" i="19"/>
  <c r="K222" i="19"/>
  <c r="K221" i="19"/>
  <c r="K220" i="19"/>
  <c r="K219" i="19"/>
  <c r="K218" i="19"/>
  <c r="K217" i="19"/>
  <c r="K216" i="19"/>
  <c r="K215" i="19"/>
  <c r="K214" i="19"/>
  <c r="K213" i="19"/>
  <c r="K212" i="19"/>
  <c r="K211" i="19"/>
  <c r="K210" i="19"/>
  <c r="K209" i="19"/>
  <c r="K208" i="19"/>
  <c r="K207" i="19"/>
  <c r="K206" i="19"/>
  <c r="K205" i="19"/>
  <c r="K204" i="19"/>
  <c r="K203" i="19"/>
  <c r="K202" i="19"/>
  <c r="K201" i="19"/>
  <c r="K200" i="19"/>
  <c r="K199" i="19"/>
  <c r="K198" i="19"/>
  <c r="K197" i="19"/>
  <c r="K196" i="19"/>
  <c r="K195" i="19"/>
  <c r="K194" i="19"/>
  <c r="K193" i="19"/>
  <c r="K192" i="19"/>
  <c r="K191" i="19"/>
  <c r="K190" i="19"/>
  <c r="K189" i="19"/>
  <c r="K188" i="19"/>
  <c r="K187" i="19"/>
  <c r="K186" i="19"/>
  <c r="K185" i="19"/>
  <c r="K184" i="19"/>
  <c r="K183" i="19"/>
  <c r="K182" i="19"/>
  <c r="K181" i="19"/>
  <c r="K180" i="19"/>
  <c r="K179" i="19"/>
  <c r="K178" i="19"/>
  <c r="K177" i="19"/>
  <c r="K176" i="19"/>
  <c r="K175" i="19"/>
  <c r="K174" i="19"/>
  <c r="K173" i="19"/>
  <c r="K172" i="19"/>
  <c r="K171" i="19"/>
  <c r="K170" i="19"/>
  <c r="K169" i="19"/>
  <c r="K168" i="19"/>
  <c r="K167" i="19"/>
  <c r="K166" i="19"/>
  <c r="K165" i="19"/>
  <c r="K164" i="19"/>
  <c r="K163" i="19"/>
  <c r="K162" i="19"/>
  <c r="K161" i="19"/>
  <c r="K160" i="19"/>
  <c r="K159" i="19"/>
  <c r="K158" i="19"/>
  <c r="K157" i="19"/>
  <c r="K156" i="19"/>
  <c r="K155" i="19"/>
  <c r="K154" i="19"/>
  <c r="K153" i="19"/>
  <c r="K152" i="19"/>
  <c r="K151" i="19"/>
  <c r="K150" i="19"/>
  <c r="K149" i="19"/>
  <c r="K148" i="19"/>
  <c r="K147" i="19"/>
  <c r="K146" i="19"/>
  <c r="K145" i="19"/>
  <c r="K144" i="19"/>
  <c r="K143" i="19"/>
  <c r="K142" i="19"/>
  <c r="K141" i="19"/>
  <c r="K140" i="19"/>
  <c r="K139" i="19"/>
  <c r="K138" i="19"/>
  <c r="K137" i="19"/>
  <c r="K136" i="19"/>
  <c r="K135" i="19"/>
  <c r="K134" i="19"/>
  <c r="K133" i="19"/>
  <c r="K132" i="19"/>
  <c r="K131" i="19"/>
  <c r="K130" i="19"/>
  <c r="K129" i="19"/>
  <c r="K128" i="19"/>
  <c r="K127" i="19"/>
  <c r="K126" i="19"/>
  <c r="K125" i="19"/>
  <c r="K124" i="19"/>
  <c r="K123" i="19"/>
  <c r="K122" i="19"/>
  <c r="K121" i="19"/>
  <c r="K120" i="19"/>
  <c r="K119" i="19"/>
  <c r="K118" i="19"/>
  <c r="K117" i="19"/>
  <c r="K116" i="19"/>
  <c r="K115" i="19"/>
  <c r="K114" i="19"/>
  <c r="K113" i="19"/>
  <c r="K112" i="19"/>
  <c r="K111" i="19"/>
  <c r="K110" i="19"/>
  <c r="K109" i="19"/>
  <c r="K108" i="19"/>
  <c r="K107" i="19"/>
  <c r="K106" i="19"/>
  <c r="K105" i="19"/>
  <c r="K104" i="19"/>
  <c r="K103" i="19"/>
  <c r="K102" i="19"/>
  <c r="K101" i="19"/>
  <c r="K100" i="19"/>
  <c r="K99" i="19"/>
  <c r="K98" i="19"/>
  <c r="K97" i="19"/>
  <c r="K96" i="19"/>
  <c r="K95" i="19"/>
  <c r="K94" i="19"/>
  <c r="K93" i="19"/>
  <c r="K92" i="19"/>
  <c r="K91" i="19"/>
  <c r="K90" i="19"/>
  <c r="K89" i="19"/>
  <c r="K88" i="19"/>
  <c r="K87" i="19"/>
  <c r="K86" i="19"/>
  <c r="K85" i="19"/>
  <c r="K84" i="19"/>
  <c r="K83" i="19"/>
  <c r="K82" i="19"/>
  <c r="K81" i="19"/>
  <c r="K80" i="19"/>
  <c r="K79" i="19"/>
  <c r="K78" i="19"/>
  <c r="K77" i="19"/>
  <c r="K76" i="19"/>
  <c r="K75" i="19"/>
  <c r="K74" i="19"/>
  <c r="K73" i="19"/>
  <c r="K72" i="19"/>
  <c r="K71" i="19"/>
  <c r="K70" i="19"/>
  <c r="K69" i="19"/>
  <c r="K68" i="19"/>
  <c r="K67" i="19"/>
  <c r="K66" i="19"/>
  <c r="K65" i="19"/>
  <c r="K64" i="19"/>
  <c r="K63" i="19"/>
  <c r="K62" i="19"/>
  <c r="K61" i="19"/>
  <c r="K60" i="19"/>
  <c r="K59" i="19"/>
  <c r="K58" i="19"/>
  <c r="K57" i="19"/>
  <c r="K56" i="19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I494" i="19"/>
  <c r="I493" i="19"/>
  <c r="I492" i="19"/>
  <c r="I491" i="19"/>
  <c r="I490" i="19"/>
  <c r="I489" i="19"/>
  <c r="I488" i="19"/>
  <c r="I487" i="19"/>
  <c r="I486" i="19"/>
  <c r="I485" i="19"/>
  <c r="I484" i="19"/>
  <c r="I483" i="19"/>
  <c r="I482" i="19"/>
  <c r="I481" i="19"/>
  <c r="I480" i="19"/>
  <c r="I479" i="19"/>
  <c r="I478" i="19"/>
  <c r="I477" i="19"/>
  <c r="I476" i="19"/>
  <c r="I475" i="19"/>
  <c r="I474" i="19"/>
  <c r="I473" i="19"/>
  <c r="I472" i="19"/>
  <c r="I471" i="19"/>
  <c r="I470" i="19"/>
  <c r="I469" i="19"/>
  <c r="I468" i="19"/>
  <c r="I467" i="19"/>
  <c r="I466" i="19"/>
  <c r="I465" i="19"/>
  <c r="I464" i="19"/>
  <c r="I463" i="19"/>
  <c r="I462" i="19"/>
  <c r="I461" i="19"/>
  <c r="I460" i="19"/>
  <c r="I459" i="19"/>
  <c r="I458" i="19"/>
  <c r="I457" i="19"/>
  <c r="I456" i="19"/>
  <c r="I455" i="19"/>
  <c r="I454" i="19"/>
  <c r="I453" i="19"/>
  <c r="I452" i="19"/>
  <c r="I451" i="19"/>
  <c r="I450" i="19"/>
  <c r="I449" i="19"/>
  <c r="I448" i="19"/>
  <c r="I447" i="19"/>
  <c r="I446" i="19"/>
  <c r="I445" i="19"/>
  <c r="I444" i="19"/>
  <c r="I443" i="19"/>
  <c r="I442" i="19"/>
  <c r="I441" i="19"/>
  <c r="I440" i="19"/>
  <c r="I439" i="19"/>
  <c r="I438" i="19"/>
  <c r="I437" i="19"/>
  <c r="I436" i="19"/>
  <c r="I435" i="19"/>
  <c r="I434" i="19"/>
  <c r="I433" i="19"/>
  <c r="I432" i="19"/>
  <c r="I431" i="19"/>
  <c r="I430" i="19"/>
  <c r="I429" i="19"/>
  <c r="I428" i="19"/>
  <c r="I427" i="19"/>
  <c r="I426" i="19"/>
  <c r="I425" i="19"/>
  <c r="I424" i="19"/>
  <c r="I423" i="19"/>
  <c r="I422" i="19"/>
  <c r="I421" i="19"/>
  <c r="I420" i="19"/>
  <c r="I419" i="19"/>
  <c r="I418" i="19"/>
  <c r="I417" i="19"/>
  <c r="I416" i="19"/>
  <c r="I415" i="19"/>
  <c r="I414" i="19"/>
  <c r="I413" i="19"/>
  <c r="I412" i="19"/>
  <c r="I411" i="19"/>
  <c r="I410" i="19"/>
  <c r="I409" i="19"/>
  <c r="I408" i="19"/>
  <c r="I407" i="19"/>
  <c r="I406" i="19"/>
  <c r="I405" i="19"/>
  <c r="I404" i="19"/>
  <c r="I403" i="19"/>
  <c r="I402" i="19"/>
  <c r="I401" i="19"/>
  <c r="I400" i="19"/>
  <c r="I399" i="19"/>
  <c r="I398" i="19"/>
  <c r="I397" i="19"/>
  <c r="I396" i="19"/>
  <c r="I395" i="19"/>
  <c r="I394" i="19"/>
  <c r="I393" i="19"/>
  <c r="I392" i="19"/>
  <c r="I391" i="19"/>
  <c r="I390" i="19"/>
  <c r="I389" i="19"/>
  <c r="I388" i="19"/>
  <c r="I387" i="19"/>
  <c r="I386" i="19"/>
  <c r="I385" i="19"/>
  <c r="I384" i="19"/>
  <c r="I383" i="19"/>
  <c r="I382" i="19"/>
  <c r="I381" i="19"/>
  <c r="I380" i="19"/>
  <c r="I379" i="19"/>
  <c r="I378" i="19"/>
  <c r="I377" i="19"/>
  <c r="I376" i="19"/>
  <c r="I375" i="19"/>
  <c r="I374" i="19"/>
  <c r="I373" i="19"/>
  <c r="I372" i="19"/>
  <c r="I371" i="19"/>
  <c r="I370" i="19"/>
  <c r="I369" i="19"/>
  <c r="I368" i="19"/>
  <c r="I367" i="19"/>
  <c r="I366" i="19"/>
  <c r="I365" i="19"/>
  <c r="I364" i="19"/>
  <c r="I363" i="19"/>
  <c r="I362" i="19"/>
  <c r="I361" i="19"/>
  <c r="I360" i="19"/>
  <c r="I359" i="19"/>
  <c r="I358" i="19"/>
  <c r="I357" i="19"/>
  <c r="I356" i="19"/>
  <c r="I355" i="19"/>
  <c r="I354" i="19"/>
  <c r="I353" i="19"/>
  <c r="I352" i="19"/>
  <c r="I351" i="19"/>
  <c r="I350" i="19"/>
  <c r="I349" i="19"/>
  <c r="I348" i="19"/>
  <c r="I347" i="19"/>
  <c r="I346" i="19"/>
  <c r="I345" i="19"/>
  <c r="I344" i="19"/>
  <c r="I343" i="19"/>
  <c r="I342" i="19"/>
  <c r="I341" i="19"/>
  <c r="I340" i="19"/>
  <c r="I339" i="19"/>
  <c r="I338" i="19"/>
  <c r="I337" i="19"/>
  <c r="I336" i="19"/>
  <c r="I335" i="19"/>
  <c r="I334" i="19"/>
  <c r="I333" i="19"/>
  <c r="I332" i="19"/>
  <c r="I331" i="19"/>
  <c r="I330" i="19"/>
  <c r="I329" i="19"/>
  <c r="I328" i="19"/>
  <c r="I327" i="19"/>
  <c r="I326" i="19"/>
  <c r="I325" i="19"/>
  <c r="I324" i="19"/>
  <c r="I323" i="19"/>
  <c r="I322" i="19"/>
  <c r="I321" i="19"/>
  <c r="I320" i="19"/>
  <c r="I319" i="19"/>
  <c r="I318" i="19"/>
  <c r="I317" i="19"/>
  <c r="I316" i="19"/>
  <c r="I315" i="19"/>
  <c r="I314" i="19"/>
  <c r="I313" i="19"/>
  <c r="I312" i="19"/>
  <c r="I311" i="19"/>
  <c r="I310" i="19"/>
  <c r="I309" i="19"/>
  <c r="I308" i="19"/>
  <c r="I307" i="19"/>
  <c r="I306" i="19"/>
  <c r="I305" i="19"/>
  <c r="I304" i="19"/>
  <c r="I303" i="19"/>
  <c r="I302" i="19"/>
  <c r="I301" i="19"/>
  <c r="I300" i="19"/>
  <c r="I299" i="19"/>
  <c r="I298" i="19"/>
  <c r="I297" i="19"/>
  <c r="I296" i="19"/>
  <c r="I295" i="19"/>
  <c r="I294" i="19"/>
  <c r="I293" i="19"/>
  <c r="I292" i="19"/>
  <c r="I291" i="19"/>
  <c r="I290" i="19"/>
  <c r="I289" i="19"/>
  <c r="I288" i="19"/>
  <c r="I287" i="19"/>
  <c r="I286" i="19"/>
  <c r="I285" i="19"/>
  <c r="I284" i="19"/>
  <c r="I283" i="19"/>
  <c r="I282" i="19"/>
  <c r="I281" i="19"/>
  <c r="I280" i="19"/>
  <c r="I279" i="19"/>
  <c r="I278" i="19"/>
  <c r="I277" i="19"/>
  <c r="I276" i="19"/>
  <c r="I275" i="19"/>
  <c r="I274" i="19"/>
  <c r="I273" i="19"/>
  <c r="I272" i="19"/>
  <c r="I271" i="19"/>
  <c r="I270" i="19"/>
  <c r="I269" i="19"/>
  <c r="I268" i="19"/>
  <c r="I267" i="19"/>
  <c r="I266" i="19"/>
  <c r="I265" i="19"/>
  <c r="I264" i="19"/>
  <c r="I263" i="19"/>
  <c r="I262" i="19"/>
  <c r="I261" i="19"/>
  <c r="I260" i="19"/>
  <c r="I259" i="19"/>
  <c r="I258" i="19"/>
  <c r="I257" i="19"/>
  <c r="I256" i="19"/>
  <c r="I255" i="19"/>
  <c r="I254" i="19"/>
  <c r="I253" i="19"/>
  <c r="I252" i="19"/>
  <c r="I251" i="19"/>
  <c r="I250" i="19"/>
  <c r="I249" i="19"/>
  <c r="I248" i="19"/>
  <c r="I247" i="19"/>
  <c r="I246" i="19"/>
  <c r="I245" i="19"/>
  <c r="I244" i="19"/>
  <c r="I243" i="19"/>
  <c r="I242" i="19"/>
  <c r="I241" i="19"/>
  <c r="I240" i="19"/>
  <c r="I239" i="19"/>
  <c r="I238" i="19"/>
  <c r="I237" i="19"/>
  <c r="I236" i="19"/>
  <c r="I235" i="19"/>
  <c r="I234" i="19"/>
  <c r="I233" i="19"/>
  <c r="I232" i="19"/>
  <c r="I231" i="19"/>
  <c r="I230" i="19"/>
  <c r="I229" i="19"/>
  <c r="I228" i="19"/>
  <c r="I227" i="19"/>
  <c r="I226" i="19"/>
  <c r="I225" i="19"/>
  <c r="I224" i="19"/>
  <c r="I223" i="19"/>
  <c r="I222" i="19"/>
  <c r="I221" i="19"/>
  <c r="I220" i="19"/>
  <c r="I219" i="19"/>
  <c r="I218" i="19"/>
  <c r="I217" i="19"/>
  <c r="I216" i="19"/>
  <c r="I215" i="19"/>
  <c r="I214" i="19"/>
  <c r="I213" i="19"/>
  <c r="I212" i="19"/>
  <c r="I211" i="19"/>
  <c r="I210" i="19"/>
  <c r="I209" i="19"/>
  <c r="I208" i="19"/>
  <c r="I207" i="19"/>
  <c r="I206" i="19"/>
  <c r="I205" i="19"/>
  <c r="I204" i="19"/>
  <c r="I203" i="19"/>
  <c r="I202" i="19"/>
  <c r="I201" i="19"/>
  <c r="I200" i="19"/>
  <c r="I199" i="19"/>
  <c r="I198" i="19"/>
  <c r="I197" i="19"/>
  <c r="I196" i="19"/>
  <c r="I195" i="19"/>
  <c r="I194" i="19"/>
  <c r="I193" i="19"/>
  <c r="I192" i="19"/>
  <c r="I191" i="19"/>
  <c r="I190" i="19"/>
  <c r="I189" i="19"/>
  <c r="I188" i="19"/>
  <c r="I187" i="19"/>
  <c r="I186" i="19"/>
  <c r="I185" i="19"/>
  <c r="I184" i="19"/>
  <c r="I183" i="19"/>
  <c r="I182" i="19"/>
  <c r="I181" i="19"/>
  <c r="I180" i="19"/>
  <c r="I179" i="19"/>
  <c r="I178" i="19"/>
  <c r="I177" i="19"/>
  <c r="I176" i="19"/>
  <c r="I175" i="19"/>
  <c r="I174" i="19"/>
  <c r="I173" i="19"/>
  <c r="I172" i="19"/>
  <c r="I171" i="19"/>
  <c r="I170" i="19"/>
  <c r="I169" i="19"/>
  <c r="I168" i="19"/>
  <c r="I167" i="19"/>
  <c r="I166" i="19"/>
  <c r="I165" i="19"/>
  <c r="I164" i="19"/>
  <c r="I163" i="19"/>
  <c r="I162" i="19"/>
  <c r="I161" i="19"/>
  <c r="I160" i="19"/>
  <c r="I159" i="19"/>
  <c r="I158" i="19"/>
  <c r="I157" i="19"/>
  <c r="I156" i="19"/>
  <c r="I155" i="19"/>
  <c r="I154" i="19"/>
  <c r="I153" i="19"/>
  <c r="I152" i="19"/>
  <c r="I151" i="19"/>
  <c r="I150" i="19"/>
  <c r="I149" i="19"/>
  <c r="I148" i="19"/>
  <c r="I147" i="19"/>
  <c r="I146" i="19"/>
  <c r="I145" i="19"/>
  <c r="I144" i="19"/>
  <c r="I143" i="19"/>
  <c r="I142" i="19"/>
  <c r="I141" i="19"/>
  <c r="I140" i="19"/>
  <c r="I139" i="19"/>
  <c r="I138" i="19"/>
  <c r="I137" i="19"/>
  <c r="I136" i="19"/>
  <c r="I135" i="19"/>
  <c r="I134" i="19"/>
  <c r="I133" i="19"/>
  <c r="I132" i="19"/>
  <c r="I131" i="19"/>
  <c r="I130" i="19"/>
  <c r="I129" i="19"/>
  <c r="I128" i="19"/>
  <c r="I127" i="19"/>
  <c r="I126" i="19"/>
  <c r="I125" i="19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J285" i="18" l="1"/>
  <c r="J284" i="18"/>
  <c r="J283" i="18"/>
  <c r="J282" i="18"/>
  <c r="J281" i="18"/>
  <c r="J280" i="18"/>
  <c r="J279" i="18"/>
  <c r="J278" i="18"/>
  <c r="J277" i="18"/>
  <c r="J276" i="18"/>
  <c r="J275" i="18"/>
  <c r="J274" i="18"/>
  <c r="J272" i="18"/>
  <c r="J271" i="18"/>
  <c r="J270" i="18"/>
  <c r="J268" i="18"/>
  <c r="J267" i="18"/>
  <c r="J266" i="18"/>
  <c r="J265" i="18"/>
  <c r="J264" i="18"/>
  <c r="J263" i="18"/>
  <c r="J262" i="18"/>
  <c r="J261" i="18"/>
  <c r="J260" i="18"/>
  <c r="J259" i="18"/>
  <c r="J258" i="18"/>
  <c r="J257" i="18"/>
  <c r="J256" i="18"/>
  <c r="J255" i="18"/>
  <c r="J254" i="18"/>
  <c r="J253" i="18"/>
  <c r="J252" i="18"/>
  <c r="J251" i="18"/>
  <c r="J250" i="18"/>
  <c r="J249" i="18"/>
  <c r="J248" i="18"/>
  <c r="J247" i="18"/>
  <c r="J246" i="18"/>
  <c r="J245" i="18"/>
  <c r="J244" i="18"/>
  <c r="J243" i="18"/>
  <c r="J242" i="18"/>
  <c r="J241" i="18"/>
  <c r="J240" i="18"/>
  <c r="J239" i="18"/>
  <c r="J238" i="18"/>
  <c r="J237" i="18"/>
  <c r="J236" i="18"/>
  <c r="J235" i="18"/>
  <c r="J233" i="18"/>
  <c r="J232" i="18"/>
  <c r="J231" i="18"/>
  <c r="J230" i="18"/>
  <c r="J229" i="18"/>
  <c r="J228" i="18"/>
  <c r="J227" i="18"/>
  <c r="J226" i="18"/>
  <c r="J225" i="18"/>
  <c r="J224" i="18"/>
  <c r="J223" i="18"/>
  <c r="J222" i="18"/>
  <c r="J221" i="18"/>
  <c r="J220" i="18"/>
  <c r="J219" i="18"/>
  <c r="J218" i="18"/>
  <c r="J217" i="18"/>
  <c r="J216" i="18"/>
  <c r="J215" i="18"/>
  <c r="J214" i="18"/>
  <c r="J213" i="18"/>
  <c r="J212" i="18"/>
  <c r="J211" i="18"/>
  <c r="J210" i="18"/>
  <c r="J209" i="18"/>
  <c r="J208" i="18"/>
  <c r="J207" i="18"/>
  <c r="J206" i="18"/>
  <c r="J205" i="18"/>
  <c r="J204" i="18"/>
  <c r="J203" i="18"/>
  <c r="J202" i="18"/>
  <c r="J201" i="18"/>
  <c r="J200" i="18"/>
  <c r="J199" i="18"/>
  <c r="J198" i="18"/>
  <c r="J197" i="18"/>
  <c r="J196" i="18"/>
  <c r="J195" i="18"/>
  <c r="J194" i="18"/>
  <c r="J193" i="18"/>
  <c r="J192" i="18"/>
  <c r="J191" i="18"/>
  <c r="J190" i="18"/>
  <c r="J189" i="18"/>
  <c r="J188" i="18"/>
  <c r="J187" i="18"/>
  <c r="J186" i="18"/>
  <c r="J185" i="18"/>
  <c r="J184" i="18"/>
  <c r="J183" i="18"/>
  <c r="J182" i="18"/>
  <c r="J181" i="18"/>
  <c r="J180" i="18"/>
  <c r="J179" i="18"/>
  <c r="J178" i="18"/>
  <c r="J177" i="18"/>
  <c r="J176" i="18"/>
  <c r="J175" i="18"/>
  <c r="J174" i="18"/>
  <c r="J173" i="18"/>
  <c r="J172" i="18"/>
  <c r="J171" i="18"/>
  <c r="J170" i="18"/>
  <c r="J169" i="18"/>
  <c r="J168" i="18"/>
  <c r="J167" i="18"/>
  <c r="J166" i="18"/>
  <c r="J165" i="18"/>
  <c r="J164" i="18"/>
  <c r="J163" i="18"/>
  <c r="J162" i="18"/>
  <c r="J161" i="18"/>
  <c r="J160" i="18"/>
  <c r="J159" i="18"/>
  <c r="J158" i="18"/>
  <c r="J157" i="18"/>
  <c r="J156" i="18"/>
  <c r="J155" i="18"/>
  <c r="J154" i="18"/>
  <c r="J153" i="18"/>
  <c r="J152" i="18"/>
  <c r="J151" i="18"/>
  <c r="J150" i="18"/>
  <c r="J149" i="18"/>
  <c r="J148" i="18"/>
  <c r="J147" i="18"/>
  <c r="J146" i="18"/>
  <c r="J145" i="18"/>
  <c r="J144" i="18"/>
  <c r="J143" i="18"/>
  <c r="J142" i="18"/>
  <c r="J141" i="18"/>
  <c r="J140" i="18"/>
  <c r="J139" i="18"/>
  <c r="J138" i="18"/>
  <c r="J137" i="18"/>
  <c r="J136" i="18"/>
  <c r="J135" i="18"/>
  <c r="J134" i="18"/>
  <c r="J133" i="18"/>
  <c r="J132" i="18"/>
  <c r="J131" i="18"/>
  <c r="J130" i="18"/>
  <c r="J129" i="18"/>
  <c r="J128" i="18"/>
  <c r="J127" i="18"/>
  <c r="J126" i="18"/>
  <c r="J125" i="18"/>
  <c r="J124" i="18"/>
  <c r="J123" i="18"/>
  <c r="J122" i="18"/>
  <c r="J121" i="18"/>
  <c r="J120" i="18"/>
  <c r="J119" i="18"/>
  <c r="J118" i="18"/>
  <c r="J117" i="18"/>
  <c r="J116" i="18"/>
  <c r="J115" i="18"/>
  <c r="J114" i="18"/>
  <c r="J113" i="18"/>
  <c r="J112" i="18"/>
  <c r="J111" i="18"/>
  <c r="J110" i="18"/>
  <c r="J109" i="18"/>
  <c r="J108" i="18"/>
  <c r="J107" i="18"/>
  <c r="J106" i="18"/>
  <c r="J105" i="18"/>
  <c r="J104" i="18"/>
  <c r="J103" i="18"/>
  <c r="J102" i="18"/>
  <c r="J101" i="18"/>
  <c r="J100" i="18"/>
  <c r="J99" i="18"/>
  <c r="J98" i="18"/>
  <c r="J97" i="18"/>
  <c r="J96" i="18"/>
  <c r="J95" i="18"/>
  <c r="J94" i="18"/>
  <c r="J93" i="18"/>
  <c r="J92" i="18"/>
  <c r="J91" i="18"/>
  <c r="J90" i="18"/>
  <c r="J89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H234" i="18"/>
  <c r="H4" i="18" s="1"/>
  <c r="H269" i="18"/>
  <c r="J269" i="18" s="1"/>
  <c r="H273" i="18"/>
  <c r="J273" i="18" s="1"/>
  <c r="J234" i="18" l="1"/>
  <c r="B4" i="20"/>
  <c r="B5" i="20"/>
  <c r="B2" i="20"/>
  <c r="D5" i="20"/>
  <c r="D4" i="20"/>
  <c r="B3" i="20"/>
  <c r="D3" i="20"/>
  <c r="D2" i="20"/>
  <c r="D6" i="20" s="1"/>
  <c r="B6" i="20" l="1"/>
  <c r="C37" i="1"/>
  <c r="C4" i="20"/>
  <c r="C3" i="20"/>
  <c r="C5" i="20"/>
  <c r="C2" i="20"/>
  <c r="F73" i="1"/>
  <c r="J73" i="1" l="1"/>
  <c r="C80" i="1" s="1"/>
  <c r="F80" i="1"/>
  <c r="C6" i="20"/>
  <c r="C13" i="1" l="1"/>
  <c r="C88" i="1" l="1"/>
  <c r="C107" i="1" l="1"/>
  <c r="C111" i="1" s="1"/>
  <c r="C65" i="1"/>
  <c r="C55" i="1"/>
  <c r="C96" i="1" l="1"/>
  <c r="C10" i="1"/>
  <c r="C18" i="1"/>
  <c r="C22" i="1"/>
  <c r="C25" i="1" l="1"/>
  <c r="C26" i="1" l="1"/>
  <c r="C57" i="1" l="1"/>
  <c r="C113" i="1" l="1"/>
  <c r="C116" i="1" l="1"/>
</calcChain>
</file>

<file path=xl/sharedStrings.xml><?xml version="1.0" encoding="utf-8"?>
<sst xmlns="http://schemas.openxmlformats.org/spreadsheetml/2006/main" count="12780" uniqueCount="4145">
  <si>
    <t>SCHEMA DI RENDICONTO FINANZIARIO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</si>
  <si>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</si>
  <si>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</si>
  <si>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</si>
  <si>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</si>
  <si>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</si>
  <si>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</si>
  <si>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</si>
  <si>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</si>
  <si>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</si>
  <si>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</si>
  <si>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</si>
  <si>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</si>
  <si>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</si>
  <si>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</si>
  <si>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</si>
  <si>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</si>
  <si>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</si>
  <si>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</si>
  <si>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</si>
  <si>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</si>
  <si>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</si>
  <si>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</si>
  <si>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</si>
  <si>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</si>
  <si>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</si>
  <si>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</si>
  <si>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</si>
  <si>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</si>
  <si>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</si>
  <si>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</si>
  <si>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</si>
  <si>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</si>
  <si>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</si>
  <si>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</si>
  <si>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</si>
  <si>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</si>
  <si>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</si>
  <si>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</si>
  <si>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</si>
  <si>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</si>
  <si>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</si>
  <si>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</si>
  <si>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</si>
  <si>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</si>
  <si>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</si>
  <si>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</si>
  <si>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</si>
  <si>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</si>
  <si>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</si>
  <si>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</si>
  <si>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</si>
  <si>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</si>
  <si>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</si>
  <si>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</si>
  <si>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</si>
  <si>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</si>
  <si>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</si>
  <si>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</si>
  <si>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</si>
  <si>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</si>
  <si>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</si>
  <si>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</si>
  <si>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</si>
  <si>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</si>
  <si>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</si>
  <si>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</si>
  <si>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</si>
  <si>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</si>
  <si>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</si>
  <si>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</si>
  <si>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</si>
  <si>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</si>
  <si>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</si>
  <si>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</si>
  <si>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</si>
  <si>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</si>
  <si>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</si>
  <si>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</si>
  <si>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</si>
  <si>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</si>
  <si>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</si>
  <si>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</si>
  <si>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</si>
  <si>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</si>
  <si>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</si>
  <si>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</si>
  <si>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</si>
  <si>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</si>
  <si>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</si>
  <si>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</si>
  <si>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</si>
  <si>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</si>
  <si>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</si>
  <si>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</si>
  <si>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</si>
  <si>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</si>
  <si>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</si>
  <si>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</si>
  <si>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</si>
  <si>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</si>
  <si>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</si>
  <si>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</si>
  <si>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</si>
  <si>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</si>
  <si>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</si>
  <si>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</si>
  <si>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</si>
  <si>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</si>
  <si>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</si>
  <si>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</si>
  <si>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I</t>
  </si>
  <si>
    <t>Terreni disponibili</t>
  </si>
  <si>
    <t>Impianti e macchinari</t>
  </si>
  <si>
    <t>Mobili e arredi</t>
  </si>
  <si>
    <t>Partecipazioni</t>
  </si>
  <si>
    <t>Crediti v/prefetture</t>
  </si>
  <si>
    <t>Ratei attivi</t>
  </si>
  <si>
    <t>Depositi cauzionali</t>
  </si>
  <si>
    <t>Fondo di dotazione</t>
  </si>
  <si>
    <t>Finanziamenti da Regione per investimenti</t>
  </si>
  <si>
    <t>Ratei passivi</t>
  </si>
  <si>
    <t>Altri ricavi e proventi</t>
  </si>
  <si>
    <t>Altri proventi straordinari</t>
  </si>
  <si>
    <t>Altri oneri straordinari</t>
  </si>
  <si>
    <t>PBA010</t>
  </si>
  <si>
    <t>PBA020</t>
  </si>
  <si>
    <t>PBA030</t>
  </si>
  <si>
    <t>PBA040</t>
  </si>
  <si>
    <t>PBA050</t>
  </si>
  <si>
    <t>PBA060</t>
  </si>
  <si>
    <t>PBA150</t>
  </si>
  <si>
    <t>PBA160</t>
  </si>
  <si>
    <t>PBA190</t>
  </si>
  <si>
    <t>PBA200</t>
  </si>
  <si>
    <t>PBA230</t>
  </si>
  <si>
    <t>PBA240</t>
  </si>
  <si>
    <t>B.V.2.b) Fondo rinnovi convenzioni MMG/PLS/MCA</t>
  </si>
  <si>
    <t>PBA250</t>
  </si>
  <si>
    <t>B.V.2.c) Fondo rinnovi convenzioni medici Sumai</t>
  </si>
  <si>
    <t>PBA260</t>
  </si>
  <si>
    <t>B.V.3) Altri fondi per oneri e spese</t>
  </si>
  <si>
    <t>Attrezzature sanitarie</t>
  </si>
  <si>
    <t>Descrizione Conto</t>
  </si>
  <si>
    <t>CODICE</t>
  </si>
  <si>
    <t>PBZ999</t>
  </si>
  <si>
    <t>B.II.1) Fondo rischi per cause civili ed oneri processuali</t>
  </si>
  <si>
    <t>B.II.2) Fondo rischi per contenzioso personale dipendente</t>
  </si>
  <si>
    <t>B.II.3) Fondo rischi connessi all'acquisto di prestazioni sanitarie da privato</t>
  </si>
  <si>
    <t>B.II.4) Fondo rischi per copertura diretta dei rischi (autoassicurazione)</t>
  </si>
  <si>
    <t>B.II.5) Altri fondi rischi</t>
  </si>
  <si>
    <t>B.IV.4) Quote inutilizzate contributi vincolati da privati</t>
  </si>
  <si>
    <t>PBA220</t>
  </si>
  <si>
    <t>Componente sociale</t>
  </si>
  <si>
    <t>Totale ricavi</t>
  </si>
  <si>
    <t>Totale costi</t>
  </si>
  <si>
    <t>Risultato</t>
  </si>
  <si>
    <t>VOCE MODELLO SP</t>
  </si>
  <si>
    <t>A)  Valore della produzione</t>
  </si>
  <si>
    <t>AA0010</t>
  </si>
  <si>
    <t>A.1)  Contributi in c/esercizio</t>
  </si>
  <si>
    <t>AA0020</t>
  </si>
  <si>
    <t>A.1.A)  Contributi da Regione ... per quota F.S. regionale</t>
  </si>
  <si>
    <t>AA0030</t>
  </si>
  <si>
    <t>R</t>
  </si>
  <si>
    <t>Assegnazione indistinta</t>
  </si>
  <si>
    <t>Potenziamento CSM</t>
  </si>
  <si>
    <t>AA0040</t>
  </si>
  <si>
    <t>Asseg. per altri progr. e progetti di interesse reg.</t>
  </si>
  <si>
    <t>Finanziamento Esclusività</t>
  </si>
  <si>
    <t>Finanziamento Extracomunitari</t>
  </si>
  <si>
    <t>Finanziamento Obiettivi di Piano</t>
  </si>
  <si>
    <t>Finanziamenti Medici Borsisti</t>
  </si>
  <si>
    <t>AA0050</t>
  </si>
  <si>
    <t>A.1.B)  Contributi c/esercizio (extra fondo)</t>
  </si>
  <si>
    <t>AA0060</t>
  </si>
  <si>
    <t xml:space="preserve">A.1.B.1)  da Regione ... (extra fondo) </t>
  </si>
  <si>
    <t>AA0070</t>
  </si>
  <si>
    <t>Sussidi per Infermi di Mente</t>
  </si>
  <si>
    <t>Rimborsi Spese per Trapianti</t>
  </si>
  <si>
    <t>Assegn. per altri progr. e prog. non ricomp. nel FSR</t>
  </si>
  <si>
    <t>Contr. x prog. Farmacovigilanza</t>
  </si>
  <si>
    <t>Contributi per celiachia</t>
  </si>
  <si>
    <t>Assegno di cura SLA</t>
  </si>
  <si>
    <t>Contributi ABA</t>
  </si>
  <si>
    <t>AA0080</t>
  </si>
  <si>
    <t>AA0090</t>
  </si>
  <si>
    <t>AA0100</t>
  </si>
  <si>
    <t>AA0120</t>
  </si>
  <si>
    <t xml:space="preserve">A.1.B.2)  Contributi da Az. sanit. pubbl. della Regione ... (extra fondo) </t>
  </si>
  <si>
    <t>AA0130</t>
  </si>
  <si>
    <t>AA0140</t>
  </si>
  <si>
    <t xml:space="preserve">A.1.B.3)  Contributi da altri soggetti pubblici (extra fondo) </t>
  </si>
  <si>
    <t>AA0150</t>
  </si>
  <si>
    <t>A.1.B.3.1)  Contributi da altri soggetti pubblici (extra fondo) vincolati</t>
  </si>
  <si>
    <t>AA0160</t>
  </si>
  <si>
    <t>A.1.B.3.2)  Contributi da altri soggetti pubblici (extra fondo) L. 210/92</t>
  </si>
  <si>
    <t>Contributi Legge 210/92</t>
  </si>
  <si>
    <t>AA0170</t>
  </si>
  <si>
    <t>A.1.B.3.3)  Contributi da altri soggetti pubblici (extra fondo) altro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</si>
  <si>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</si>
  <si>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</si>
  <si>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</si>
  <si>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</si>
  <si>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</si>
  <si>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</si>
  <si>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</si>
  <si>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</si>
  <si>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</si>
  <si>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</si>
  <si>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</si>
  <si>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</si>
  <si>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</si>
  <si>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</si>
  <si>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</si>
  <si>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AA0260</t>
  </si>
  <si>
    <t>AA0270</t>
  </si>
  <si>
    <t>A.3) Utilizzo fondi per quote inutilizzate contributi vincolati di esercizi precedenti</t>
  </si>
  <si>
    <t>AA0280</t>
  </si>
  <si>
    <t>AA0290</t>
  </si>
  <si>
    <t>AA0300</t>
  </si>
  <si>
    <t>AA0310</t>
  </si>
  <si>
    <t>A.3.D)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</si>
  <si>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</si>
  <si>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</si>
  <si>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</si>
  <si>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</si>
  <si>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</si>
  <si>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Az. sanit. pubbl. della Regione</t>
  </si>
  <si>
    <t>AA0350</t>
  </si>
  <si>
    <t>A.4.A.1.1) Prestazioni di ricovero</t>
  </si>
  <si>
    <t>AA0360</t>
  </si>
  <si>
    <t>A.4.A.1.2) Prestazioni di specialistica ambulatoriale</t>
  </si>
  <si>
    <t>AA0370</t>
  </si>
  <si>
    <t>A.4.A.1.3) Prestazioni di psichiatria residenziale e semiresidenziale</t>
  </si>
  <si>
    <t>AA0380</t>
  </si>
  <si>
    <t>A.4.A.1.4) Prestazioni di File F</t>
  </si>
  <si>
    <t>AA0390</t>
  </si>
  <si>
    <t>A.4.A.1.5) Prestazioni servizi MMG, PLS, Contin. assistenziale</t>
  </si>
  <si>
    <t>AA0400</t>
  </si>
  <si>
    <t>A.4.A.1.6) Prestazioni servizi farmaceutica convenzionata</t>
  </si>
  <si>
    <t>AA0410</t>
  </si>
  <si>
    <t>A.4.A.1.7) Prestazioni termali</t>
  </si>
  <si>
    <t>AA0420</t>
  </si>
  <si>
    <t>A.4.A.1.8) Prestazioni trasporto ambulanze ed elisoccorso</t>
  </si>
  <si>
    <t>AA0430</t>
  </si>
  <si>
    <t xml:space="preserve">A.4.A.1.9)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</si>
  <si>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</si>
  <si>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</si>
  <si>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</si>
  <si>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  Ricavi per prestaz. sanitarie e sociosanitarie a rilevanza sanitaria erogate a soggetti pubblici extrareg.</t>
  </si>
  <si>
    <t>AA0460</t>
  </si>
  <si>
    <t>A.4.A.3.1) Prestazioni di ricovero</t>
  </si>
  <si>
    <t>AA0470</t>
  </si>
  <si>
    <t>A.4.A.3.2) Prestazioni ambulatoriali</t>
  </si>
  <si>
    <t>AA0480</t>
  </si>
  <si>
    <t>A.4.A.3.3) Prestazioni di psichiatria non soggetta a compensazione (resid. e semiresid.)</t>
  </si>
  <si>
    <t>AA0490</t>
  </si>
  <si>
    <t>A.4.A.3.4) Prestazioni di File F</t>
  </si>
  <si>
    <t>AA0500</t>
  </si>
  <si>
    <t>AA0510</t>
  </si>
  <si>
    <t>AA0520</t>
  </si>
  <si>
    <t>AA0530</t>
  </si>
  <si>
    <t>AA0540</t>
  </si>
  <si>
    <t>AA0550</t>
  </si>
  <si>
    <t>AA0560</t>
  </si>
  <si>
    <t>A.4.A.3.11) Ricavi per differenziale tariffe TUC</t>
  </si>
  <si>
    <t>AA0570</t>
  </si>
  <si>
    <t>A.4.A.3.12) Altre prestazioni sanitarie e sociosanitarie a rilevanza sanitaria non soggette a compensazione extrareg.</t>
  </si>
  <si>
    <t>AA0580</t>
  </si>
  <si>
    <t>AA0590</t>
  </si>
  <si>
    <t>AA0600</t>
  </si>
  <si>
    <t>A.4.A.3.13) Altre prestazioni sanitarie a rilevanza sanitaria - Mobilità attiva Internazionale</t>
  </si>
  <si>
    <t>AA0610</t>
  </si>
  <si>
    <t>A.4.B)  Ricavi per prestazioni sanitarie e sociosanitarie a rilevanza sanitaria erogate da privati v/residenti extrareg. in compensazione (mobilità attiva)</t>
  </si>
  <si>
    <t>AA0620</t>
  </si>
  <si>
    <t>AA0630</t>
  </si>
  <si>
    <t>AA0640</t>
  </si>
  <si>
    <t>AA0650</t>
  </si>
  <si>
    <t>AA0660</t>
  </si>
  <si>
    <t xml:space="preserve">A.4.C)  Ricavi per prestazioni sanitarie e sociosanitarie a rilevanza sanitaria erogate a privati </t>
  </si>
  <si>
    <t>Compensi per attiv. di igiene e sanita pubblica</t>
  </si>
  <si>
    <t>Ispezione e controlli del servizio veter. D.Lgs. n. 432/98</t>
  </si>
  <si>
    <t>Altri proventi per servizi</t>
  </si>
  <si>
    <t>Sprimentaz. cliniche e farmaci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</si>
  <si>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</si>
  <si>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</si>
  <si>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</si>
  <si>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</si>
  <si>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</si>
  <si>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</si>
  <si>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</si>
  <si>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</si>
  <si>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</si>
  <si>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AA0720</t>
  </si>
  <si>
    <t>AA0730</t>
  </si>
  <si>
    <t>A.4.D.6)  Ricavi per prestazioni sanitarie intramoenia - Altro</t>
  </si>
  <si>
    <t>AA0740</t>
  </si>
  <si>
    <t>AA0750</t>
  </si>
  <si>
    <t>A.5) Concorsi, recuperi e rimborsi</t>
  </si>
  <si>
    <t>AA0760</t>
  </si>
  <si>
    <t>A.5.A) Rimborsi assicurativi</t>
  </si>
  <si>
    <t>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</si>
  <si>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</si>
  <si>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</si>
  <si>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</si>
  <si>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</si>
  <si>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</si>
  <si>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</si>
  <si>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</si>
  <si>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Az. sanit. pubbl. della Regione</t>
  </si>
  <si>
    <t>AA0810</t>
  </si>
  <si>
    <t>AA0820</t>
  </si>
  <si>
    <t>AA0830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</si>
  <si>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</si>
  <si>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</si>
  <si>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</si>
  <si>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</si>
  <si>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</si>
  <si>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</si>
  <si>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</si>
  <si>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</si>
  <si>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Recup. per indenn. INAIL inabil. temporanea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</si>
  <si>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</si>
  <si>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</si>
  <si>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</si>
  <si>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</si>
  <si>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</si>
  <si>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</si>
  <si>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</si>
  <si>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</si>
  <si>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</si>
  <si>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</si>
  <si>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Ulteriore Pay-back</t>
  </si>
  <si>
    <t>AA0930</t>
  </si>
  <si>
    <t>A.5.E.2) Altri concorsi, recuperi e rimborsi da privati</t>
  </si>
  <si>
    <t>Altri rimborsi e recuperi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</si>
  <si>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</si>
  <si>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</si>
  <si>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</si>
  <si>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</t>
  </si>
  <si>
    <t>AA0960</t>
  </si>
  <si>
    <t>A.6.B)  Compartecipazione alla spesa per prestazioni sanitarie - Ticket sul pronto soccorso</t>
  </si>
  <si>
    <t>Ticket su prestaz. di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</si>
  <si>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</si>
  <si>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</si>
  <si>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</si>
  <si>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</si>
  <si>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</si>
  <si>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</si>
  <si>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</si>
  <si>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</si>
  <si>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Utilizzo quota contrib. in c/cap. ricevuti da Reg.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</si>
  <si>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</si>
  <si>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</si>
  <si>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</si>
  <si>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</si>
  <si>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</si>
  <si>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</si>
  <si>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</si>
  <si>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</si>
  <si>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</si>
  <si>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</si>
  <si>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</si>
  <si>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</si>
  <si>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</si>
  <si>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</si>
  <si>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Diritti per rilascio di certif. e cartelle cliniche</t>
  </si>
  <si>
    <t>Altri proventi di natura commerciale</t>
  </si>
  <si>
    <t>AA1080</t>
  </si>
  <si>
    <t>A.9.B) Fitti attivi ed altri proventi da attività immobiliari</t>
  </si>
  <si>
    <t>Fitti Commerciali</t>
  </si>
  <si>
    <t>Fitti attivi</t>
  </si>
  <si>
    <t>AA1090</t>
  </si>
  <si>
    <t>A.9.C) Altri proventi diversi</t>
  </si>
  <si>
    <t>AZ9999</t>
  </si>
  <si>
    <t>Totale valore della produzione (A)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</si>
  <si>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</si>
  <si>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</si>
  <si>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</si>
  <si>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</si>
  <si>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</si>
  <si>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</si>
  <si>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</si>
  <si>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 ed emoderivati di produzione regionale</t>
  </si>
  <si>
    <t>Medicinali con AIC</t>
  </si>
  <si>
    <t>Epatite C HCV</t>
  </si>
  <si>
    <t>Mezzi di contrasto per RX</t>
  </si>
  <si>
    <t>BA0050</t>
  </si>
  <si>
    <t>B.1.A.1.2) Medicinali senza AIC</t>
  </si>
  <si>
    <t>Medicinali senza AIC</t>
  </si>
  <si>
    <t>BA0060</t>
  </si>
  <si>
    <t>B.1.A.1.3) Emoderivati di produzione regionale</t>
  </si>
  <si>
    <t>BA0070</t>
  </si>
  <si>
    <t>B.1.A.2)  Sangue ed emocomponenti</t>
  </si>
  <si>
    <t>BA0080</t>
  </si>
  <si>
    <t>B.1.A.2.1) da pubblico (Az. sanit. pubbl. della Regione) – Mobilità intraregionale</t>
  </si>
  <si>
    <t>BA0090</t>
  </si>
  <si>
    <t>B.1.A.2.2) da pubblico (Az. sanit. pubbl. extra Regione) – Mobilità extraregionale</t>
  </si>
  <si>
    <t>BA0100</t>
  </si>
  <si>
    <t>B.1.A.2.3) da altri soggetti</t>
  </si>
  <si>
    <t>Emoderivati fuori produzione regionale</t>
  </si>
  <si>
    <t>BA0210</t>
  </si>
  <si>
    <t>B.1.A.3) Dispositivi medici</t>
  </si>
  <si>
    <t>BA0220</t>
  </si>
  <si>
    <t xml:space="preserve">B.1.A.3.1)  Dispositivi medici </t>
  </si>
  <si>
    <t>Mater. diagn., lastre RX, carta per ECG, ecc.</t>
  </si>
  <si>
    <t>Presidi chirurgici e materiali sanitari</t>
  </si>
  <si>
    <t>Materiali per emodialisi</t>
  </si>
  <si>
    <t>Materiale protesico fornitura diretta (ass. prot.)</t>
  </si>
  <si>
    <t>BA0230</t>
  </si>
  <si>
    <t>B.1.A.3.2)  Dispositivi medici impiantabili attivi</t>
  </si>
  <si>
    <t>Protesi impiantabili attive</t>
  </si>
  <si>
    <t>BA0240</t>
  </si>
  <si>
    <t>B.1.A.3.3)  Dispositivi medico diagnostici in vitro (IVD)</t>
  </si>
  <si>
    <t xml:space="preserve">Materiali diagnostici </t>
  </si>
  <si>
    <t>BA0250</t>
  </si>
  <si>
    <t>B.1.A.4)  Prodotti dietetici</t>
  </si>
  <si>
    <t>Prodotti dietetici</t>
  </si>
  <si>
    <t>BA0260</t>
  </si>
  <si>
    <t>B.1.A.5)  Materiali per la profilassi (vaccini)</t>
  </si>
  <si>
    <t>Vaccini</t>
  </si>
  <si>
    <t>BA0270</t>
  </si>
  <si>
    <t>B.1.A.6)  Prodotti chimici</t>
  </si>
  <si>
    <t>BA0280</t>
  </si>
  <si>
    <t>B.1.A.7)  Materiali e prodotti per uso veterinario</t>
  </si>
  <si>
    <t>Prodotti farmaceutici per uso veterinario</t>
  </si>
  <si>
    <t>BA0290</t>
  </si>
  <si>
    <t>B.1.A.8)  Altri beni e prodotti sanitari</t>
  </si>
  <si>
    <t>Altri acquisti di beni sanitari</t>
  </si>
  <si>
    <t>BA0300</t>
  </si>
  <si>
    <t>B.1.A.9)  Beni e prodotti sanitari da Az. sanit. pubbl. della Regione</t>
  </si>
  <si>
    <t>BA0310</t>
  </si>
  <si>
    <t>B.1.B)  Acquisti di beni non sanitari</t>
  </si>
  <si>
    <t>BA0320</t>
  </si>
  <si>
    <t>B.1.B.1)  Prodotti alimentari</t>
  </si>
  <si>
    <t>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</si>
  <si>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</si>
  <si>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</si>
  <si>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</si>
  <si>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</si>
  <si>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Combust., carbur., lubrif. uso riscaldam. e cucine</t>
  </si>
  <si>
    <t>Combust., carbur., lubrif. uso trasporto</t>
  </si>
  <si>
    <t>BA0350</t>
  </si>
  <si>
    <t>B.1.B.4)  Supporti informatici e cancelleria</t>
  </si>
  <si>
    <t>Cancelleria, stampati e supporti informatici</t>
  </si>
  <si>
    <t>BA0360</t>
  </si>
  <si>
    <t>B.1.B.5)  Materiale per la manutenzione</t>
  </si>
  <si>
    <t>Materiali per la manut. di mobili, macchine e altri beni</t>
  </si>
  <si>
    <t>BA0370</t>
  </si>
  <si>
    <t>B.1.B.6)  Altri beni e prodotti non sanitari</t>
  </si>
  <si>
    <t>Altri acquisti di beni non sanitari</t>
  </si>
  <si>
    <t>BA0380</t>
  </si>
  <si>
    <t>B.1.B.7)  Beni e prodotti non sanitari da Az. sanit. pubbl.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</si>
  <si>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</si>
  <si>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</si>
  <si>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</si>
  <si>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</si>
  <si>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</si>
  <si>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</si>
  <si>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</si>
  <si>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</si>
  <si>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</si>
  <si>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</si>
  <si>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Medico generica</t>
  </si>
  <si>
    <t>Oneri sociali medici di medicina generale</t>
  </si>
  <si>
    <t>BA0440</t>
  </si>
  <si>
    <t>B.2.A.1.1.B) Costi per assistenza PLS</t>
  </si>
  <si>
    <t>Pediatria</t>
  </si>
  <si>
    <t>Oneri sociali medici di medici pediatri</t>
  </si>
  <si>
    <t>BA0450</t>
  </si>
  <si>
    <t>B.2.A.1.1.C) Costi per assistenza Continuità assistenziale</t>
  </si>
  <si>
    <t>Guardia medica</t>
  </si>
  <si>
    <t>Oneri sociali medici di medici di guardia medica</t>
  </si>
  <si>
    <t>BA0460</t>
  </si>
  <si>
    <t>B.2.A.1.1.D) Altro (medicina dei servizi, psicologi, medici 118, ecc)</t>
  </si>
  <si>
    <t>Convenzioni per assist. sanit. negli Ist. Peniten.</t>
  </si>
  <si>
    <t>Convenzioni con personale per il 118 (Competenze)</t>
  </si>
  <si>
    <t>Convenzioni con personale per il 118 (Oneri)</t>
  </si>
  <si>
    <t>Convenzioni Pronto soccorso estivo</t>
  </si>
  <si>
    <t>BA0470</t>
  </si>
  <si>
    <t>B.2.A.1.2) - M.G. da pubblico (Az. sanit. pubbl. della Regione) - Mobilità intrareg.</t>
  </si>
  <si>
    <t>BA0480</t>
  </si>
  <si>
    <t>BA0490</t>
  </si>
  <si>
    <t>B.2.A.2)   Acquisti servizi sanitari per farmaceutica</t>
  </si>
  <si>
    <t>BA0500</t>
  </si>
  <si>
    <t>B.2.A.2.1) - da convenzione</t>
  </si>
  <si>
    <t>Farmaceutica</t>
  </si>
  <si>
    <t>Oneri sociali assistenza farmaceutica</t>
  </si>
  <si>
    <t>BA0510</t>
  </si>
  <si>
    <t>B.2.A.2.2) - Farm. da pubblico (Az. sanit. pubbl. della Regione)- Mobilità intrareg.</t>
  </si>
  <si>
    <t>BA0520</t>
  </si>
  <si>
    <t>BA0530</t>
  </si>
  <si>
    <t>B.2.A.3)   Acquisti servizi sanitari per assistenza specialistica ambulatoriale</t>
  </si>
  <si>
    <t>BA0540</t>
  </si>
  <si>
    <t>B.2.A.3.1) - Specialistica da pubblico (Az. sanit. pubbl. della Regione)</t>
  </si>
  <si>
    <t>BA0550</t>
  </si>
  <si>
    <t>B.2.A.3.2) - da pubblico (altri soggetti pubbl. della Regione)</t>
  </si>
  <si>
    <t>BA0560</t>
  </si>
  <si>
    <t>BA0570</t>
  </si>
  <si>
    <t>B.2.A.3.4) - da privato - Medici SUMAI</t>
  </si>
  <si>
    <t>Medico specialistica interna</t>
  </si>
  <si>
    <t>Oneri sociali specialisti interni</t>
  </si>
  <si>
    <t>BA0580</t>
  </si>
  <si>
    <t>B.2.A.3.5) - da privato</t>
  </si>
  <si>
    <t>BA0590</t>
  </si>
  <si>
    <t>B.2.A.3.5.A) Servizi sanitari per assistenza specialistica da IRCCS privati e Policlinici privati</t>
  </si>
  <si>
    <t>BA0600</t>
  </si>
  <si>
    <t>B.2.A.3.5.B) Servizi sanitari per assistenza specialistica da Ospedali Classificati privati</t>
  </si>
  <si>
    <t>BA0610</t>
  </si>
  <si>
    <t>B.2.A.3.5.C) Servizi sanitari per assistenza specialistica da Case di Cura private</t>
  </si>
  <si>
    <t>BA0620</t>
  </si>
  <si>
    <t>B.2.A.3.5.D) Servizi sanitari per assistenza specialistica da altri privati</t>
  </si>
  <si>
    <t>Medico specialistica esterna</t>
  </si>
  <si>
    <t>Oneri sociali specialisti esterni</t>
  </si>
  <si>
    <t>Prestaz. di emodialisi in convenzionamento esterno</t>
  </si>
  <si>
    <t>Prestaz. di laboratori analisi in convenz. esterno</t>
  </si>
  <si>
    <t>Oneri sociali laboratori di analisi esterni</t>
  </si>
  <si>
    <t>Prest. diagn. strum. c/o strutt. private</t>
  </si>
  <si>
    <t>BA0630</t>
  </si>
  <si>
    <t>BA0640</t>
  </si>
  <si>
    <t>B.2.A.4)   Acquisti servizi sanitari per assistenza riabilitativa</t>
  </si>
  <si>
    <t>BA0650</t>
  </si>
  <si>
    <t>B.2.A.4.1) - Riabilitativa da pubblico (Az. sanit. pubbl. della Regione)</t>
  </si>
  <si>
    <t>BA0660</t>
  </si>
  <si>
    <t>B.2.A.4.2) - da pubblico (altri soggetti pubbl. della Regione)</t>
  </si>
  <si>
    <t>BA0670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</si>
  <si>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</si>
  <si>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</si>
  <si>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</si>
  <si>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</si>
  <si>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</si>
  <si>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</si>
  <si>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</si>
  <si>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Integrativa da pubblico (Az. sanit. pubbl. della Regione)</t>
  </si>
  <si>
    <t>BA0720</t>
  </si>
  <si>
    <t>B.2.A.5.2) - da pubblico (altri soggetti pubbl. della Regione)</t>
  </si>
  <si>
    <t>BA0730</t>
  </si>
  <si>
    <t>BA0740</t>
  </si>
  <si>
    <t>B.2.A.5.4) - da privato</t>
  </si>
  <si>
    <t>BA0750</t>
  </si>
  <si>
    <t>B.2.A.6)   Acquisti servizi sanitari per assistenza protesica</t>
  </si>
  <si>
    <t>BA0760</t>
  </si>
  <si>
    <t>B.2.A.6.1) - Protesica da pubblico (Az. sanit. pubbl. della Regione)</t>
  </si>
  <si>
    <t>BA0770</t>
  </si>
  <si>
    <t>B.2.A.6.2) - da pubblico (altri soggetti pubbl. della Regione)</t>
  </si>
  <si>
    <t>BA0780</t>
  </si>
  <si>
    <t>BA0790</t>
  </si>
  <si>
    <t>B.2.A.6.4) - da privato</t>
  </si>
  <si>
    <t>BA0800</t>
  </si>
  <si>
    <t>B.2.A.7)   Acquisti servizi sanitari per assistenza ospedaliera</t>
  </si>
  <si>
    <t>BA0810</t>
  </si>
  <si>
    <t>B.2.A.7.1) - Ospedaliera da pubblico (Az. sanit. pubbl. della Regione)</t>
  </si>
  <si>
    <t>BA0820</t>
  </si>
  <si>
    <t>B.2.A.7.2) - da pubblico (altri soggetti pubbl. della Regione)</t>
  </si>
  <si>
    <t>BA0830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</si>
  <si>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</si>
  <si>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</si>
  <si>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</si>
  <si>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</si>
  <si>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</si>
  <si>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</si>
  <si>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</si>
  <si>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</si>
  <si>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</si>
  <si>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</si>
  <si>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</si>
  <si>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BA0900</t>
  </si>
  <si>
    <t>B.2.A.8)   Acquisto prestazioni di psichiatria residenziale e semiresidenziale</t>
  </si>
  <si>
    <t>BA0910</t>
  </si>
  <si>
    <t>B.2.A.8.1) - Psichiatria da pubblico (Az. sanit. pubbl. della Regione)</t>
  </si>
  <si>
    <t>BA0920</t>
  </si>
  <si>
    <t>B.2.A.8.2) - da pubblico (altri soggetti pubbl. della Regione)</t>
  </si>
  <si>
    <t>BA0930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</si>
  <si>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</si>
  <si>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</si>
  <si>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</si>
  <si>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</si>
  <si>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</si>
  <si>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</si>
  <si>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</si>
  <si>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File F da pubblico (Az. sanit. pubbl. della Regione) - Mobilità intrareg.</t>
  </si>
  <si>
    <t>BA0980</t>
  </si>
  <si>
    <t>B.2.A.9.2) - da pubblico (altri soggetti pubbl. della Regione)</t>
  </si>
  <si>
    <t>BA0990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</si>
  <si>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</si>
  <si>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</si>
  <si>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</si>
  <si>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</si>
  <si>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</si>
  <si>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extrareg. (mobilità attiva in compensazione)</t>
  </si>
  <si>
    <t>BA1030</t>
  </si>
  <si>
    <t>B.2.A.10)   Acquisto prestazioni termali in convenzione</t>
  </si>
  <si>
    <t>BA1040</t>
  </si>
  <si>
    <t>B.2.A.10.1) - Termale da pubblico (Az. San. pubbl. della Regione) - Mob. intrareg.</t>
  </si>
  <si>
    <t>BA1050</t>
  </si>
  <si>
    <t>B.2.A.10.2) - da pubblico (altri soggetti pubbl. della Regione)</t>
  </si>
  <si>
    <t>BA1060</t>
  </si>
  <si>
    <t>BA1070</t>
  </si>
  <si>
    <t>B.2.A.10.4) - da privato</t>
  </si>
  <si>
    <t>BA1080</t>
  </si>
  <si>
    <t>BA1090</t>
  </si>
  <si>
    <t>B.2.A.11)   Acquisto prestazioni di trasporto sanitario</t>
  </si>
  <si>
    <t>BA1100</t>
  </si>
  <si>
    <t>BA1110</t>
  </si>
  <si>
    <t>B.2.A.11.2) - da pubblico (altri soggetti pubbl. della Regione)</t>
  </si>
  <si>
    <t>BA1120</t>
  </si>
  <si>
    <t>BA1130</t>
  </si>
  <si>
    <t>B.2.A.11.4) - da privato</t>
  </si>
  <si>
    <t>Trasporti Sanitari da privato</t>
  </si>
  <si>
    <t>Trasporti Assistiti e Disabili</t>
  </si>
  <si>
    <t>Convenzioni per trasporti sanitari 118</t>
  </si>
  <si>
    <t>BA1140</t>
  </si>
  <si>
    <t>B.2.A.12)   Acquisto prestazioni Socio-Sanitarie a rilevanza sanitaria</t>
  </si>
  <si>
    <t>BA1150</t>
  </si>
  <si>
    <t>B.2.A.12.1) - PSSRS da pubblico (Az. sanit. pubbl. della Regione) - Mobilità intrar.</t>
  </si>
  <si>
    <t>BA1160</t>
  </si>
  <si>
    <t>B.2.A.12.2) - da pubblico (altri soggetti pubblici della Regione)</t>
  </si>
  <si>
    <t>BA1170</t>
  </si>
  <si>
    <t>BA1180</t>
  </si>
  <si>
    <t>B.2.A.12.4) - da privato (intraregionale)</t>
  </si>
  <si>
    <t>BA1190</t>
  </si>
  <si>
    <t>B.2.A.12.5) - da privato (extraregionale)</t>
  </si>
  <si>
    <t>BA1200</t>
  </si>
  <si>
    <t>B.2.A.13)  Compartecipazione al personale per att. libero-prof. (intramoenia)</t>
  </si>
  <si>
    <t>BA1210</t>
  </si>
  <si>
    <t>BA1220</t>
  </si>
  <si>
    <t>BA1230</t>
  </si>
  <si>
    <t>BA1240</t>
  </si>
  <si>
    <t>BA1250</t>
  </si>
  <si>
    <t>BA1260</t>
  </si>
  <si>
    <t>BA1270</t>
  </si>
  <si>
    <t>BA1280</t>
  </si>
  <si>
    <t>B.2.A.14)  Rimborsi, assegni e contributi sanitari</t>
  </si>
  <si>
    <t>BA1290</t>
  </si>
  <si>
    <t>B.2.A.14.1)  Contributi ad associazioni di volontariato</t>
  </si>
  <si>
    <t>Contrib. ad associaz. di volontariato</t>
  </si>
  <si>
    <t>BA1300</t>
  </si>
  <si>
    <t>B.2.A.14.2)  Rimborsi per cure all'estero</t>
  </si>
  <si>
    <t>Rimborsi per ricoveri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</si>
  <si>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</si>
  <si>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</si>
  <si>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</si>
  <si>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</si>
  <si>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</si>
  <si>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</si>
  <si>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Rimborsi per altra assistenza sanitaria</t>
  </si>
  <si>
    <t>Rimborsi per spese di trapianto</t>
  </si>
  <si>
    <t>Contrib., sussidi e assegni vari per assistiti</t>
  </si>
  <si>
    <t xml:space="preserve">Rimborso spese viaggio assistiti nefropatici </t>
  </si>
  <si>
    <t>Rimborso per vaccinoterapia</t>
  </si>
  <si>
    <t>Contributi ad enti</t>
  </si>
  <si>
    <t>Contributi per Doman, Vojta, ABA</t>
  </si>
  <si>
    <t>BA1340</t>
  </si>
  <si>
    <t>Rimb.assegni e cont.v/Asl-Ao-Ircss-Pol. Reg.</t>
  </si>
  <si>
    <t>BA1350</t>
  </si>
  <si>
    <t>B.2.A.15)  Consulenze, Collaborazioni,  Interinale e altre prestazioni di lavoro sanitarie e sociosanitarie</t>
  </si>
  <si>
    <t>BA1360</t>
  </si>
  <si>
    <t>BA1370</t>
  </si>
  <si>
    <t>B.2.A.15.2) Consulenze sanitarie e sociosanit. da terzi - Altri soggetti pubblici</t>
  </si>
  <si>
    <t>BA1380</t>
  </si>
  <si>
    <t>B.2.A.15.3) Consulenze, Collaborazioni,  Interinale e altre prestazioni di lavoro sanitarie e socios. da privato</t>
  </si>
  <si>
    <t>BA1390</t>
  </si>
  <si>
    <t>BA1400</t>
  </si>
  <si>
    <t>B.2.A.15.3.B) Altre consulenze sanitarie e sociosanitarie da privato</t>
  </si>
  <si>
    <t>BA1410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</si>
  <si>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</si>
  <si>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</si>
  <si>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</si>
  <si>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</si>
  <si>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 xml:space="preserve">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</si>
  <si>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</si>
  <si>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</si>
  <si>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</si>
  <si>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</si>
  <si>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</si>
  <si>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BA1470</t>
  </si>
  <si>
    <t>B.2.A.15.4.B) Rimborso oneri stipendiali personale sanitario in comando da Regioni, soggetti pubblici e da Università</t>
  </si>
  <si>
    <t>BA1480</t>
  </si>
  <si>
    <t>BA1490</t>
  </si>
  <si>
    <t>B.2.A.16) Altri servizi sanitari e sociosanitari a rilevanza sanitaria</t>
  </si>
  <si>
    <t>BA1500</t>
  </si>
  <si>
    <t>BA1510</t>
  </si>
  <si>
    <t>B.2.A.16.2)  Altri servizi sanitari e sociosanitari  a rilevanza sanitaria da pubblico - Altri soggetti pubblici della Regione</t>
  </si>
  <si>
    <t>BA1520</t>
  </si>
  <si>
    <t>BA1530</t>
  </si>
  <si>
    <t>B.2.A.16.4)  Altri servizi sanitari da privato</t>
  </si>
  <si>
    <t>Esami diagnostici da privato</t>
  </si>
  <si>
    <t>Altri servizi sanitari da privato</t>
  </si>
  <si>
    <t>BA1540</t>
  </si>
  <si>
    <t>B.2.A.16.5)  Costi per servizi sanitari - Mobilità internazionale passiva</t>
  </si>
  <si>
    <t>BA1550</t>
  </si>
  <si>
    <t>B.2.A.17) Costi per differenziale tariffe TUC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</si>
  <si>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</si>
  <si>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</si>
  <si>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</si>
  <si>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</si>
  <si>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</si>
  <si>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</si>
  <si>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Lavanderia</t>
  </si>
  <si>
    <t>BA1590</t>
  </si>
  <si>
    <t>B.2.B.1.2)   Pulizia</t>
  </si>
  <si>
    <t>Pulizia</t>
  </si>
  <si>
    <t>BA1600</t>
  </si>
  <si>
    <t>B.2.B.1.3)   Mensa</t>
  </si>
  <si>
    <t>Mensa e Ristor.</t>
  </si>
  <si>
    <t>BA1610</t>
  </si>
  <si>
    <t>B.2.B.1.4)   Riscaldamento</t>
  </si>
  <si>
    <t>BA1620</t>
  </si>
  <si>
    <t>B.2.B.1.5)   Servizi di assistenza informatica</t>
  </si>
  <si>
    <t>Assistenza hardware e software</t>
  </si>
  <si>
    <t>Attivita di Data Entry</t>
  </si>
  <si>
    <t>BA1630</t>
  </si>
  <si>
    <t>B.2.B.1.6)   Servizi trasporti (non sanitari)</t>
  </si>
  <si>
    <t>Servizi trasporti (non sanitari)</t>
  </si>
  <si>
    <t>BA1640</t>
  </si>
  <si>
    <t>B.2.B.1.7)   Smaltimento rifiuti</t>
  </si>
  <si>
    <t>Raccolta e Smaltim. rifiuti toss. e nocivi</t>
  </si>
  <si>
    <t>BA1650</t>
  </si>
  <si>
    <t>B.2.B.1.8)   Utenze telefoniche</t>
  </si>
  <si>
    <t>Telefono</t>
  </si>
  <si>
    <t>BA1660</t>
  </si>
  <si>
    <t>B.2.B.1.9)   Utenze elettricità</t>
  </si>
  <si>
    <t>Energia elettrica</t>
  </si>
  <si>
    <t>BA1670</t>
  </si>
  <si>
    <t>B.2.B.1.10)   Altre utenze</t>
  </si>
  <si>
    <t>Acqua e Fogna</t>
  </si>
  <si>
    <t>Utenze Gas</t>
  </si>
  <si>
    <t>BA1680</t>
  </si>
  <si>
    <t>B.2.B.1.11)  Premi di assicurazione</t>
  </si>
  <si>
    <t>BA1690</t>
  </si>
  <si>
    <t xml:space="preserve">B.2.B.1.11.A)  Premi di assicurazione - R.C. Professionale </t>
  </si>
  <si>
    <t>Premi di assicuraz. respons. civile profess.</t>
  </si>
  <si>
    <t>BA1700</t>
  </si>
  <si>
    <t>B.2.B.1.11.B)  Premi di assicurazione - Altri premi assicurativi</t>
  </si>
  <si>
    <t>Premi di assicuraz. per furto, incendio ed RC auto</t>
  </si>
  <si>
    <t>BA1710</t>
  </si>
  <si>
    <t>B.2.B.1.12) Altri servizi non sanitari</t>
  </si>
  <si>
    <t>BA1720</t>
  </si>
  <si>
    <t>BA1730</t>
  </si>
  <si>
    <t>B.2.B.1.12.B) Altri servizi non sanitari da altri soggetti pubblici</t>
  </si>
  <si>
    <t>BA1740</t>
  </si>
  <si>
    <t>B.2.B.1.12.C) Altri servizi non sanitari da privato</t>
  </si>
  <si>
    <t>Libri, Riviste ed Abbonamenti vari</t>
  </si>
  <si>
    <t>Servizi di Logistica</t>
  </si>
  <si>
    <t>Vigilanza</t>
  </si>
  <si>
    <t>Disinfestazione e Derattizzazione</t>
  </si>
  <si>
    <t>Gestione Archivi</t>
  </si>
  <si>
    <t>Altri Servizi</t>
  </si>
  <si>
    <t>Distribuzione Farmaci PHT e altro mater. sanitario</t>
  </si>
  <si>
    <t>Manutenzione del verde</t>
  </si>
  <si>
    <t>Servizi di radioprotezione</t>
  </si>
  <si>
    <t>Rimb.spese viaggio al personale dipendente</t>
  </si>
  <si>
    <t>Commissioni ed oneri per il Servizio di Tesoreria</t>
  </si>
  <si>
    <t>Altre spese bancarie e postali</t>
  </si>
  <si>
    <t>Spese di pubblicita, pubblicaz. e bandi di gare</t>
  </si>
  <si>
    <t>Spese postali</t>
  </si>
  <si>
    <t>In house - Altri servizi non sanitari</t>
  </si>
  <si>
    <t>BA1750</t>
  </si>
  <si>
    <t>B.2.B.2)  Consulenze, Collaborazioni, Interinale e altre prestazioni di lavoro non sanitarie</t>
  </si>
  <si>
    <t>BA1760</t>
  </si>
  <si>
    <t>BA1770</t>
  </si>
  <si>
    <t>B.2.B.2.2) Consulenze non sanitarie da Terzi - Altri soggetti pubblici</t>
  </si>
  <si>
    <t>BA1780</t>
  </si>
  <si>
    <t>B.2.B.2.3) Consulenze, Collaborazioni, Interinale ... non sanitarie da privato</t>
  </si>
  <si>
    <t>BA1790</t>
  </si>
  <si>
    <t>B.2.B.2.3.A) Consulenze non sanitarie da privato</t>
  </si>
  <si>
    <t>Consulenze Tecniche da privato</t>
  </si>
  <si>
    <t>BA1800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</si>
  <si>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</si>
  <si>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</si>
  <si>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</si>
  <si>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</si>
  <si>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</si>
  <si>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</si>
  <si>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BA1840</t>
  </si>
  <si>
    <t>B.2.B.2.4) Rimborso oneri stipendiali del personale non sanitario in comando</t>
  </si>
  <si>
    <t>BA1850</t>
  </si>
  <si>
    <t>BA1860</t>
  </si>
  <si>
    <t>B.2.B.2.4.B) Rimborso oneri stipendiali personale non sanitario in comando da Regione, soggetti pubblici e da Università</t>
  </si>
  <si>
    <t>BA1870</t>
  </si>
  <si>
    <t>BA1880</t>
  </si>
  <si>
    <t>B.2.B.3) Formazione (esternalizzata e non)</t>
  </si>
  <si>
    <t>BA1890</t>
  </si>
  <si>
    <t>B.2.B.3.1) Formazione (esternalizzata e non) da pubblico</t>
  </si>
  <si>
    <t>Costi di formazione da pubblico</t>
  </si>
  <si>
    <t>BA1900</t>
  </si>
  <si>
    <t>B.2.B.3.2) Formazione (esternalizzata e non) da privato</t>
  </si>
  <si>
    <t>Costi di formazione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</si>
  <si>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</si>
  <si>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</si>
  <si>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</si>
  <si>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</si>
  <si>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Manut. ordin. sugli immobili e loro pertinenze</t>
  </si>
  <si>
    <t>BA1930</t>
  </si>
  <si>
    <t>B.3.B)  Manutenzione e riparazione agli impianti e macchinari</t>
  </si>
  <si>
    <t>Manut. ordin. sugli impianti e macchinari</t>
  </si>
  <si>
    <t>BA1940</t>
  </si>
  <si>
    <t>B.3.C)  Manutenzione e riparazione alle attrezzature sanitarie e scientifiche</t>
  </si>
  <si>
    <t>Manut. ordin. su attrezz. tecnico scientif. sanit.</t>
  </si>
  <si>
    <t>BA1950</t>
  </si>
  <si>
    <t>B.3.D)  Manutenzione e riparazione ai mobili e arredi</t>
  </si>
  <si>
    <t>Manut. ordin. su mobili e arredi</t>
  </si>
  <si>
    <t>BA1960</t>
  </si>
  <si>
    <t>B.3.E)  Manutenzione e riparazione agli automezzi</t>
  </si>
  <si>
    <t>Manut. ordin. sugli automez. (sanit. e non sanit.)</t>
  </si>
  <si>
    <t>BA1970</t>
  </si>
  <si>
    <t>B.3.F)  Altre manutenzioni e riparazioni</t>
  </si>
  <si>
    <t>Manut. ordin.su macchine elettrocont. ed elettron.</t>
  </si>
  <si>
    <t>BA1980</t>
  </si>
  <si>
    <t>BA1990</t>
  </si>
  <si>
    <t>B.4)   Godimento di beni di terzi</t>
  </si>
  <si>
    <t>BA2000</t>
  </si>
  <si>
    <t>B.4.A)  Fitti passivi</t>
  </si>
  <si>
    <t>Fitti reali</t>
  </si>
  <si>
    <t>Spese condominiali</t>
  </si>
  <si>
    <t>BA2010</t>
  </si>
  <si>
    <t>B.4.B)  Canoni di noleggio</t>
  </si>
  <si>
    <t>BA2020</t>
  </si>
  <si>
    <t>B.4.B.1) Canoni di noleggio - area sanitaria</t>
  </si>
  <si>
    <t>Canoni di noleggio per attrezz. tecnico sanitarie</t>
  </si>
  <si>
    <t>BA2030</t>
  </si>
  <si>
    <t>B.4.B.2) Canoni di noleggio - area non sanitaria</t>
  </si>
  <si>
    <t>Canoni di noleggio automezzi</t>
  </si>
  <si>
    <t>Canoni di noleggio macchinari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</si>
  <si>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</si>
  <si>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</si>
  <si>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</si>
  <si>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</si>
  <si>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</si>
  <si>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</si>
  <si>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BA2070</t>
  </si>
  <si>
    <t>B.4.D)  Locazioni e noleggi da Az. sanit. pubbl. della Regione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</si>
  <si>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</si>
  <si>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</si>
  <si>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</si>
  <si>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</si>
  <si>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</si>
  <si>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</si>
  <si>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</si>
  <si>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</si>
  <si>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</si>
  <si>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</si>
  <si>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</si>
  <si>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</si>
  <si>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</si>
  <si>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</si>
  <si>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</si>
  <si>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</si>
  <si>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</si>
  <si>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</si>
  <si>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</si>
  <si>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</si>
  <si>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</si>
  <si>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</si>
  <si>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</si>
  <si>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</si>
  <si>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</si>
  <si>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</si>
  <si>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</si>
  <si>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</si>
  <si>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</si>
  <si>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</si>
  <si>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</si>
  <si>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</si>
  <si>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</si>
  <si>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</si>
  <si>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</si>
  <si>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</si>
  <si>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</si>
  <si>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</si>
  <si>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</si>
  <si>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</si>
  <si>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</si>
  <si>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</si>
  <si>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</si>
  <si>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</si>
  <si>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</si>
  <si>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</si>
  <si>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</si>
  <si>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</si>
  <si>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</si>
  <si>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</si>
  <si>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</si>
  <si>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</si>
  <si>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</si>
  <si>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</si>
  <si>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</si>
  <si>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</si>
  <si>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</si>
  <si>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</si>
  <si>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</si>
  <si>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</si>
  <si>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</si>
  <si>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</si>
  <si>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</si>
  <si>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</si>
  <si>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</si>
  <si>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</si>
  <si>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</si>
  <si>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</si>
  <si>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</si>
  <si>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BA2440</t>
  </si>
  <si>
    <t>BA2450</t>
  </si>
  <si>
    <t>BA2460</t>
  </si>
  <si>
    <t>B.8.B) Costo del personale comparto ruolo amministrativo</t>
  </si>
  <si>
    <t>BA2470</t>
  </si>
  <si>
    <t>BA2480</t>
  </si>
  <si>
    <t>BA2490</t>
  </si>
  <si>
    <t>BA2500</t>
  </si>
  <si>
    <t>B.9)   Oneri diversi di gestione</t>
  </si>
  <si>
    <t>BA2510</t>
  </si>
  <si>
    <t>B.9.A)  Imposte e tasse (escluso IRAP e IRES)</t>
  </si>
  <si>
    <t>Imposte, tasse e tributi</t>
  </si>
  <si>
    <t>BA2520</t>
  </si>
  <si>
    <t>B.9.B)  Perdite su crediti</t>
  </si>
  <si>
    <t>BA2530</t>
  </si>
  <si>
    <t>B.9.C) Altri oneri diversi di gestione</t>
  </si>
  <si>
    <t>BA2540</t>
  </si>
  <si>
    <t>Compensi per Direttore Generale</t>
  </si>
  <si>
    <t>Rimb. spese per Direttore Generale</t>
  </si>
  <si>
    <t>Oneri sociali per Direttore Generale</t>
  </si>
  <si>
    <t>Compensi per Direttore Amm.vo</t>
  </si>
  <si>
    <t>Rimborso spese per Direttore Amm.vo</t>
  </si>
  <si>
    <t>Oneri sociali per Direttore Amm.vo</t>
  </si>
  <si>
    <t>Compensi per Direttore Sanitario</t>
  </si>
  <si>
    <t>Rimborso spese per Direttore Sanitario</t>
  </si>
  <si>
    <t>Oneri sociali per Direttore Sanitario</t>
  </si>
  <si>
    <t>Compensi per Collegio Sindacale</t>
  </si>
  <si>
    <t>Rimborso spese per Collegio Sindacale</t>
  </si>
  <si>
    <t>Oneri sociali per Collegio Sindacale</t>
  </si>
  <si>
    <t>Indenn. e rimb. spese membri di comm. e altri org.</t>
  </si>
  <si>
    <t>BA2550</t>
  </si>
  <si>
    <t>B.9.C.2)  Altri oneri diversi di gestione</t>
  </si>
  <si>
    <t>Spese di promozione</t>
  </si>
  <si>
    <t>Onorari e spese legali per resistenza in giudizio</t>
  </si>
  <si>
    <t>Onorari e spese legali da condanne</t>
  </si>
  <si>
    <t>Altri oneri di gestione</t>
  </si>
  <si>
    <t>BA2570</t>
  </si>
  <si>
    <t>B.10) Ammortamenti delle immobilizzazioni immateriali</t>
  </si>
  <si>
    <t>Amm.to Concess. licenze d'uso e marchi</t>
  </si>
  <si>
    <t>BA2580</t>
  </si>
  <si>
    <t>B.11) Ammortamenti delle immobilizzazioni materiali</t>
  </si>
  <si>
    <t>BA2590</t>
  </si>
  <si>
    <t>B.12) Ammortamento dei fabbricati</t>
  </si>
  <si>
    <t>BA2600</t>
  </si>
  <si>
    <t>B.12.A) Ammortamenti fabbricati non strumentali (disponibili)</t>
  </si>
  <si>
    <t>BA2610</t>
  </si>
  <si>
    <t>B.12.B) Ammortamenti fabbricati strumentali (indisponibili)</t>
  </si>
  <si>
    <t>BA2620</t>
  </si>
  <si>
    <t>B.13) Ammortamenti delle altre immobilizzazioni materiali</t>
  </si>
  <si>
    <t>Amm.to Impianti e macchinari</t>
  </si>
  <si>
    <t>Amm.to Attrezzature sanitarie</t>
  </si>
  <si>
    <t>Amm.to Attrezz. non sanitarie</t>
  </si>
  <si>
    <t>Amm.to Mobili e arredi d'ufficio</t>
  </si>
  <si>
    <t>Amm.to Macchine elettroniche</t>
  </si>
  <si>
    <t>Amm.to Macchine ordinarie d'ufficio</t>
  </si>
  <si>
    <t>Amm.to Telefoni cellulari</t>
  </si>
  <si>
    <t>Amm.to Altri beni materiali</t>
  </si>
  <si>
    <t>BA2630</t>
  </si>
  <si>
    <t>B.14) Svalutazione delle immobilizzazioni e dei crediti</t>
  </si>
  <si>
    <t>BA2640</t>
  </si>
  <si>
    <t>B.14.A) Svalutazione delle immobilizzazioni immateriali e materiali</t>
  </si>
  <si>
    <t>BA2650</t>
  </si>
  <si>
    <t>B.14.B) Svalutazione dei crediti</t>
  </si>
  <si>
    <t>BA2660</t>
  </si>
  <si>
    <t>B.15) Variazione delle rimanenze</t>
  </si>
  <si>
    <t>BA2670</t>
  </si>
  <si>
    <t>B.15.A) Variazione rimanenze sanitarie</t>
  </si>
  <si>
    <t>Rimanenze iniziali Epatite C HCV</t>
  </si>
  <si>
    <t>Rimanenze finali di Emoderivati fuori produzione regionale</t>
  </si>
  <si>
    <t>BA2680</t>
  </si>
  <si>
    <t>B.15.B) Variazione rimanenze non sanitarie</t>
  </si>
  <si>
    <t>BA2690</t>
  </si>
  <si>
    <t>B.16) Accant. dell’esercizio</t>
  </si>
  <si>
    <t>BA2700</t>
  </si>
  <si>
    <t>B.16.A) Accant. per rischi</t>
  </si>
  <si>
    <t>BA2710</t>
  </si>
  <si>
    <t>B.16.A.1)  Accant. per cause civili ed oneri processuali</t>
  </si>
  <si>
    <t>Accant. per vertenze giudiziarie e contenz.</t>
  </si>
  <si>
    <t>BA2720</t>
  </si>
  <si>
    <t>B.16.A.2)  Accant. per contenzioso personale dipendente</t>
  </si>
  <si>
    <t>BA2730</t>
  </si>
  <si>
    <t>B.16.A.3)  Accant. per rischi connessi all'acquisto di prestazioni sanit. da privato</t>
  </si>
  <si>
    <t>BA2740</t>
  </si>
  <si>
    <t>B.16.A.4)  Accant. per copertura diretta dei rischi (autoassicurazione)</t>
  </si>
  <si>
    <t>BA2750</t>
  </si>
  <si>
    <t>B.16.A.5)  Altri Accant. per rischi</t>
  </si>
  <si>
    <t>BA2760</t>
  </si>
  <si>
    <t>B.16.B) Accant. per premio di operosità (SUMAI)</t>
  </si>
  <si>
    <t>BA2770</t>
  </si>
  <si>
    <t>B.16.C) Accant. per quote inutilizzate di contributi vincolati</t>
  </si>
  <si>
    <t>BA2780</t>
  </si>
  <si>
    <t>B.16.C.1)  Accant. per quote inutilizzate contributi da Regione e Prov. Aut. per quota F.S. vincolato</t>
  </si>
  <si>
    <t>BA2790</t>
  </si>
  <si>
    <t>B.16.C.2)  Accant. per quote inutilizzate contributi da soggetti pubblici (extra fondo) vincolati</t>
  </si>
  <si>
    <t>BA2800</t>
  </si>
  <si>
    <t>B.16.C.3)  Accant. per quote inutilizzate contributi da soggetti pubblici per ricerca</t>
  </si>
  <si>
    <t>BA2810</t>
  </si>
  <si>
    <t>B.16.C.4)  Accant. per quote inutilizzate contributi vincolati da privati</t>
  </si>
  <si>
    <t>BA2820</t>
  </si>
  <si>
    <t>B.16.D) Altri Accant.</t>
  </si>
  <si>
    <t>BA2830</t>
  </si>
  <si>
    <t>B.16.D.1)  Accant. per interessi di mora</t>
  </si>
  <si>
    <t>Accant. per interessi di mora</t>
  </si>
  <si>
    <t>BA2840</t>
  </si>
  <si>
    <t>B.16.D.2)  Acc. Rinnovi convenzioni MMG/PLS/MCA</t>
  </si>
  <si>
    <t>BA2890</t>
  </si>
  <si>
    <t>BA2850</t>
  </si>
  <si>
    <t>B.16.D.3)  Acc. Rinnovi convenzioni Medici Sumai</t>
  </si>
  <si>
    <t>BA2860</t>
  </si>
  <si>
    <t>B.16.D.4)  Acc. Rinnovi contratt.: dirigenza medica</t>
  </si>
  <si>
    <t>BA2870</t>
  </si>
  <si>
    <t>B.16.D.5)  Acc. Rinnovi contratt.: dirigenza non medica</t>
  </si>
  <si>
    <t>BA2880</t>
  </si>
  <si>
    <t>B.16.D.6)  Acc. Rinnovi contratt.: comparto</t>
  </si>
  <si>
    <t>B.16.D.7) Altri Accant.</t>
  </si>
  <si>
    <t>Accant. fondi altri oneri diversi</t>
  </si>
  <si>
    <t>BZ9999</t>
  </si>
  <si>
    <t>Totale costi della produzione (B)</t>
  </si>
  <si>
    <t>CA0010</t>
  </si>
  <si>
    <t>C.1) Interessi attivi</t>
  </si>
  <si>
    <t>CA0020</t>
  </si>
  <si>
    <t>C.1.A) Interessi attivi su c/tesoreria unica</t>
  </si>
  <si>
    <t>Interessi attivi su tesoreria</t>
  </si>
  <si>
    <t>CA0030</t>
  </si>
  <si>
    <t>C.1.B) Interessi attivi su c/c postali e bancari</t>
  </si>
  <si>
    <t>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</si>
  <si>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</si>
  <si>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</si>
  <si>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</si>
  <si>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</si>
  <si>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</si>
  <si>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</si>
  <si>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</si>
  <si>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</si>
  <si>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</si>
  <si>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</si>
  <si>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</si>
  <si>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</si>
  <si>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</si>
  <si>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</si>
  <si>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</si>
  <si>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</si>
  <si>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</si>
  <si>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</si>
  <si>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</si>
  <si>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</si>
  <si>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</si>
  <si>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</si>
  <si>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</si>
  <si>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Interessi moratori e rivalutazione monetaria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</si>
  <si>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</si>
  <si>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</si>
  <si>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</si>
  <si>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</si>
  <si>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</si>
  <si>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</si>
  <si>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</si>
  <si>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</si>
  <si>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</si>
  <si>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</si>
  <si>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</si>
  <si>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</si>
  <si>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</si>
  <si>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</si>
  <si>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EA0010</t>
  </si>
  <si>
    <t>E)  Proventi e oneri straordinari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</si>
  <si>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</si>
  <si>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</si>
  <si>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</si>
  <si>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</si>
  <si>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</si>
  <si>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</si>
  <si>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</si>
  <si>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</si>
  <si>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</si>
  <si>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EA0060</t>
  </si>
  <si>
    <t>EA0070</t>
  </si>
  <si>
    <t>E.1.B.2.2) Sopravvenienze attive v/terzi</t>
  </si>
  <si>
    <t>EA0080</t>
  </si>
  <si>
    <t>E.1.B.2.2.A) Sopravvenienze attive v/terzi relative alla mobilità extraregionale</t>
  </si>
  <si>
    <t>EA0090</t>
  </si>
  <si>
    <t>E.1.B.2.2.B) Sopravvenienze attive v/terzi relative al personale</t>
  </si>
  <si>
    <t>EA0100</t>
  </si>
  <si>
    <t>E.1.B.2.2.C) Sopravvenienze attive v/terzi relative alle convenzioni con medici di base</t>
  </si>
  <si>
    <t>EA0110</t>
  </si>
  <si>
    <t>E.1.B.2.2.D) Sopravvenienze attive v/terzi relative alle convenzioni per la specialistica</t>
  </si>
  <si>
    <t>EA0120</t>
  </si>
  <si>
    <t>EA0130</t>
  </si>
  <si>
    <t>E.1.B.2.2.F) Sopravvenienze attive v/terzi relative all'acquisto di beni e servizi</t>
  </si>
  <si>
    <t>EA0140</t>
  </si>
  <si>
    <t>E.1.B.2.2.G) Altre sopravvenienze attive v/terzi</t>
  </si>
  <si>
    <t>EA0150</t>
  </si>
  <si>
    <t xml:space="preserve">E.1.B.3) Insussistenze attive </t>
  </si>
  <si>
    <t>EA0160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</si>
  <si>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</si>
  <si>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</si>
  <si>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</si>
  <si>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</si>
  <si>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</si>
  <si>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</si>
  <si>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</si>
  <si>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</si>
  <si>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</si>
  <si>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</si>
  <si>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</si>
  <si>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EA0230</t>
  </si>
  <si>
    <t>E.1.B.3.2.F) Insussistenze attive v/terzi relative all'acquisto di beni e servizi</t>
  </si>
  <si>
    <t>EA0240</t>
  </si>
  <si>
    <t>E.1.B.3.2.G) Altre insussistenze attive v/terzi</t>
  </si>
  <si>
    <t>Altre insussistenze attive</t>
  </si>
  <si>
    <t>EA0250</t>
  </si>
  <si>
    <t>E.1.B.4) Altri proventi straordinari</t>
  </si>
  <si>
    <t>Sconti, abbuoni ed arrotond. attivi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</si>
  <si>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</si>
  <si>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</si>
  <si>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</si>
  <si>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</si>
  <si>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</si>
  <si>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</si>
  <si>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</si>
  <si>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</si>
  <si>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</si>
  <si>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</si>
  <si>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Oneri da cause civili ed oneri processuali</t>
  </si>
  <si>
    <t>EA0310</t>
  </si>
  <si>
    <t>E.2.B.3) Sopravvenienze passive</t>
  </si>
  <si>
    <t>EA0320</t>
  </si>
  <si>
    <t>E.2.B.3.1) Sopravvenienze passive v/Az. sanit. pubbl. della Regione</t>
  </si>
  <si>
    <t>EA0330</t>
  </si>
  <si>
    <t>EA0340</t>
  </si>
  <si>
    <t>E.2.B.3.1.B) Altre sopravvenienze passive v/Az. sanit. pubbl. della Regione</t>
  </si>
  <si>
    <t>EA0350</t>
  </si>
  <si>
    <t>E.2.B.3.2) Sopravvenienze passive v/terzi</t>
  </si>
  <si>
    <t>EA0360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</si>
  <si>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</si>
  <si>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</si>
  <si>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</si>
  <si>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</si>
  <si>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</si>
  <si>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</si>
  <si>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</si>
  <si>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EA0420</t>
  </si>
  <si>
    <t>EA0430</t>
  </si>
  <si>
    <t>EA0440</t>
  </si>
  <si>
    <t>E.2.B.3.2.F) Sopravvenienze passive v/terzi relative all'acquisto di beni e servizi</t>
  </si>
  <si>
    <t>EA0450</t>
  </si>
  <si>
    <t>E.2.B.3.2.G) Altre sopravvenienze passive v/terzi</t>
  </si>
  <si>
    <t>Altre sopravvenienze passive</t>
  </si>
  <si>
    <t>EA0460</t>
  </si>
  <si>
    <t>E.2.B.4) Insussistenze passive</t>
  </si>
  <si>
    <t>EA0470</t>
  </si>
  <si>
    <t>EA0480</t>
  </si>
  <si>
    <t>E.2.B.4.2) Insussistenze passive v/terzi</t>
  </si>
  <si>
    <t>EA0490</t>
  </si>
  <si>
    <t>E.2.B.4.2.A) Insussistenze passive v/terzi relative alla mobilità extraregionale</t>
  </si>
  <si>
    <t>EA0500</t>
  </si>
  <si>
    <t>E.2.B.4.2.B) Insussistenze passive v/terzi relative al personale</t>
  </si>
  <si>
    <t>EA0510</t>
  </si>
  <si>
    <t>E.2.B.4.2.C) Insussistenze passive v/terzi relative alle convenzioni con medici di base</t>
  </si>
  <si>
    <t>EA0520</t>
  </si>
  <si>
    <t>E.2.B.4.2.D) Insussistenze passive v/terzi relative alle convenzioni per la specialistica</t>
  </si>
  <si>
    <t>EA0530</t>
  </si>
  <si>
    <t>EA0540</t>
  </si>
  <si>
    <t>E.2.B.4.2.F) Insussistenze passive v/terzi relative all'acquisto di beni e servizi</t>
  </si>
  <si>
    <t>EA0550</t>
  </si>
  <si>
    <t>E.2.B.4.2.G) Altre insussistenze passive v/terzi</t>
  </si>
  <si>
    <t>Altre insussistenze passive</t>
  </si>
  <si>
    <t>EA0560</t>
  </si>
  <si>
    <t>E.2.B.5) Altri oneri straordinari</t>
  </si>
  <si>
    <t>Arrotondamenti e abbuoni passivi</t>
  </si>
  <si>
    <t>EZ9999</t>
  </si>
  <si>
    <t>Totale proventi e oneri straordinari (E)</t>
  </si>
  <si>
    <t>XA0000</t>
  </si>
  <si>
    <t>Risultato prima delle imposte (A - B +/- C +/- D +/- E)</t>
  </si>
  <si>
    <t>YA0010</t>
  </si>
  <si>
    <t>Y.1) IRAP</t>
  </si>
  <si>
    <t>YA0020</t>
  </si>
  <si>
    <t>Y.1.A) IRAP relativa a personale dipendente</t>
  </si>
  <si>
    <t>IRAP su pers. dip. (Base imp.le Redditi da Lavoro)</t>
  </si>
  <si>
    <t>YA0030</t>
  </si>
  <si>
    <t>Y.1.B) IRAP relativa a collaboratori e personale assimilato a lavoro dipendente</t>
  </si>
  <si>
    <t>IRAP su altre categ. (Base Imp.le Redditi)</t>
  </si>
  <si>
    <t>YA0040</t>
  </si>
  <si>
    <t>Y.1.C) IRAP relativa ad attività di libera professione (intramoenia)</t>
  </si>
  <si>
    <t>IRAP su attività libero professionale</t>
  </si>
  <si>
    <t>YA0050</t>
  </si>
  <si>
    <t>Y.1.D) IRAP relativa ad attività commerciale</t>
  </si>
  <si>
    <t>IRAP (Base imponibile Redditi Commerciali)</t>
  </si>
  <si>
    <t>YA0060</t>
  </si>
  <si>
    <t>Y.2) IRES</t>
  </si>
  <si>
    <t>YA0070</t>
  </si>
  <si>
    <t>Y.2.A) IRES su attività istituzionale</t>
  </si>
  <si>
    <t>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</si>
  <si>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</si>
  <si>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</si>
  <si>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</si>
  <si>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</si>
  <si>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</si>
  <si>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</t>
  </si>
  <si>
    <t>ZZ9999</t>
  </si>
  <si>
    <t>RISULTATO DI ESERCIZIO</t>
  </si>
  <si>
    <t>Attivo</t>
  </si>
  <si>
    <t>Passivo</t>
  </si>
  <si>
    <t>STATO PARIMONIALE</t>
  </si>
  <si>
    <t>Variazioni</t>
  </si>
  <si>
    <t>Ultimo livello
SI/NO</t>
  </si>
  <si>
    <t>Cons</t>
  </si>
  <si>
    <t>VV</t>
  </si>
  <si>
    <t>2018 - 2017</t>
  </si>
  <si>
    <t>TITOLO</t>
  </si>
  <si>
    <t>AAZ999</t>
  </si>
  <si>
    <t>A) IMMOBILIZZAZIONI</t>
  </si>
  <si>
    <t>NO</t>
  </si>
  <si>
    <t>AAA000</t>
  </si>
  <si>
    <t>A.I) IMMOBILIZZAZIONI IMMATERIALI</t>
  </si>
  <si>
    <t>AAA010</t>
  </si>
  <si>
    <t>A.I.1) Costi di impianto e di ampliamento</t>
  </si>
  <si>
    <t>AAA020</t>
  </si>
  <si>
    <t>A.I.1.a) Costi di impianto e di ampliamento</t>
  </si>
  <si>
    <t>SI</t>
  </si>
  <si>
    <t>AAA030</t>
  </si>
  <si>
    <t>A.I.1.b) F.do Amm.to costi di impianto e di ampliamento</t>
  </si>
  <si>
    <t>AAA040</t>
  </si>
  <si>
    <t>A.I.2) Costi di ricerca, sviluppo</t>
  </si>
  <si>
    <t>AAA050</t>
  </si>
  <si>
    <t>A.I.2.a) Costi di ricerca e sviluppo</t>
  </si>
  <si>
    <t>AAA060</t>
  </si>
  <si>
    <t>A.I.2.b) F.do Amm.to costi di ricerca e sviluppo</t>
  </si>
  <si>
    <t>AAA070</t>
  </si>
  <si>
    <t>A.I.3) Diritti di brevetto e diritti di utilizzazione delle opere d'ingegno</t>
  </si>
  <si>
    <t>AAA080</t>
  </si>
  <si>
    <t>A.I.3.a) Diritti di brevetto e diritti di utilizzazione delle opere d'ingegno - derivanti dall'attività di 
ricerca</t>
  </si>
  <si>
    <t>AAA090</t>
  </si>
  <si>
    <t>A.I.3.b) F.do Amm.to diritti di brevetto e diritti di utilizzazione delle opere d'ingegno - derivanti
 dall'attività di ricerca</t>
  </si>
  <si>
    <t>AAA100</t>
  </si>
  <si>
    <t>A.I.3.c) Diritti di brevetto e diritti di utilizzazione delle opere d'ingegno - altri</t>
  </si>
  <si>
    <t>AAA110</t>
  </si>
  <si>
    <t>A.I.3.d) F.do Amm.to diritti di brevetto e diritti di utilizzazione delle opere d'ingegno - altri</t>
  </si>
  <si>
    <t>AAA120</t>
  </si>
  <si>
    <t>A.I.4) immobilizzazioni immateriali in corso e acconti</t>
  </si>
  <si>
    <t>AAA130</t>
  </si>
  <si>
    <t>A.I.5) Altre immobilizzazioni immateriali</t>
  </si>
  <si>
    <t>AAA140</t>
  </si>
  <si>
    <t>A.I.5.a) Concessioni, licenze, marchi e diritti simili</t>
  </si>
  <si>
    <t>AAA150</t>
  </si>
  <si>
    <t>A.I.5.b) F.do Amm.to Concessioni, licenze, marchi e diritti simili</t>
  </si>
  <si>
    <t>AAA160</t>
  </si>
  <si>
    <t>A.I.5.c) Migliorie su beni di terzi</t>
  </si>
  <si>
    <t>AAA170</t>
  </si>
  <si>
    <t>A.I.5.d) F.do Amm.to migliorie su beni di terzi</t>
  </si>
  <si>
    <t>AAA180</t>
  </si>
  <si>
    <t>A.I.5.e) Pubblicità</t>
  </si>
  <si>
    <t>AAA190</t>
  </si>
  <si>
    <t>A.I.5.f) F.do Amm.to pubblicità</t>
  </si>
  <si>
    <t>AAA200</t>
  </si>
  <si>
    <t>A.I.5.g) Altre immobilizzazioni immateriali</t>
  </si>
  <si>
    <t>AAA210</t>
  </si>
  <si>
    <t>A.I.5.h) F.do Amm.to altre immobilizzazioni immateriali</t>
  </si>
  <si>
    <t>AAA220</t>
  </si>
  <si>
    <t>A.I.6) Fondo Svalutazione Imm.ni Immateriali</t>
  </si>
  <si>
    <t>AAA230</t>
  </si>
  <si>
    <t>A.I.6.a) F.do Svalut. Costi di impianto e di ampliamento</t>
  </si>
  <si>
    <t>AAA240</t>
  </si>
  <si>
    <t>A.I.6.b) F.do Svalut. Costi di ricerca e sviluppo</t>
  </si>
  <si>
    <t>AAA250</t>
  </si>
  <si>
    <t>A.I.6.c) F.do Svalut. Diritti di brevetto e diritti di utilizzazione delle opere d'ingegno</t>
  </si>
  <si>
    <t>AAA260</t>
  </si>
  <si>
    <t>A.I.6.d) F.do Svalut. Altre immobilizzazioni immateriali</t>
  </si>
  <si>
    <t>AAA270</t>
  </si>
  <si>
    <t>A.II)  IMMOBILIZZAZIONI MATERIALI</t>
  </si>
  <si>
    <t>AAA280</t>
  </si>
  <si>
    <t>A.II.1) Terreni</t>
  </si>
  <si>
    <t>AAA290</t>
  </si>
  <si>
    <t>A.II.1.a) Terreni disponibili</t>
  </si>
  <si>
    <t>AAA300</t>
  </si>
  <si>
    <t>A.II.1.b) Terreni indisponibili</t>
  </si>
  <si>
    <t>AAA310</t>
  </si>
  <si>
    <t>A.II.2) Fabbricati</t>
  </si>
  <si>
    <t>AAA320</t>
  </si>
  <si>
    <t>A.II.2.a) Fabbricati non strumentali (disponibili)</t>
  </si>
  <si>
    <t>AAA330</t>
  </si>
  <si>
    <t>A.II.2.a.1) Fabbricati non strumentali (disponibili)</t>
  </si>
  <si>
    <t>AAA340</t>
  </si>
  <si>
    <t>A.II.2.a.2) F.do Amm.to Fabbricati non strumentali (disponibili)</t>
  </si>
  <si>
    <t>AAA350</t>
  </si>
  <si>
    <t>A.II.2.b) Fabbricati strumentali (indisponibili)</t>
  </si>
  <si>
    <t>AAA360</t>
  </si>
  <si>
    <t>A.II.2.b.1) Fabbricati strumentali (indisponibili)</t>
  </si>
  <si>
    <t>AAA370</t>
  </si>
  <si>
    <t>A.II.2.b.2) F.do Amm.to Fabbricati strumentali (indisponibili)</t>
  </si>
  <si>
    <t>AAA380</t>
  </si>
  <si>
    <t>A.II.3) Impianti e macchinari</t>
  </si>
  <si>
    <t>AAA390</t>
  </si>
  <si>
    <t>A.II.3.a) Impianti e macchinari</t>
  </si>
  <si>
    <t>AAA400</t>
  </si>
  <si>
    <t>A.II.3.b) F.do Amm.to Impianti e macchinari</t>
  </si>
  <si>
    <t>AAA410</t>
  </si>
  <si>
    <t>A.II.4) Attrezzature sanitarie e scientifiche</t>
  </si>
  <si>
    <t>AAA420</t>
  </si>
  <si>
    <t>A.II.4.a) Attrezzature sanitarie e scientifiche</t>
  </si>
  <si>
    <t>AAA430</t>
  </si>
  <si>
    <t>A.II.4.b) F.do Amm.to Attrezzature sanitarie e scientifiche</t>
  </si>
  <si>
    <t>AAA440</t>
  </si>
  <si>
    <t>A.II.5) Mobili e arredi</t>
  </si>
  <si>
    <t>AAA450</t>
  </si>
  <si>
    <t>A.II.5.a) Mobili e arredi</t>
  </si>
  <si>
    <t>AAA460</t>
  </si>
  <si>
    <t>A.II.5.b) F.do Amm.to Mobili e arredi</t>
  </si>
  <si>
    <t>AAA470</t>
  </si>
  <si>
    <t>A.II.6) Automezzi</t>
  </si>
  <si>
    <t>AAA480</t>
  </si>
  <si>
    <t>A.II.6.a) Automezzi</t>
  </si>
  <si>
    <t>AAA490</t>
  </si>
  <si>
    <t>A.II.6.b) F.do Amm.to Automezzi</t>
  </si>
  <si>
    <t>AAA500</t>
  </si>
  <si>
    <t>A.II.7) Oggetti d'arte</t>
  </si>
  <si>
    <t>AAA510</t>
  </si>
  <si>
    <t>A.II.8) Altre immobilizzazioni materiali</t>
  </si>
  <si>
    <t>AAA520</t>
  </si>
  <si>
    <t>A.II.8.a) Altre immobilizzazioni materiali</t>
  </si>
  <si>
    <t>AAA530</t>
  </si>
  <si>
    <t>A.II.8.b) F.do Amm.to Altre immobilizzazioni materiali</t>
  </si>
  <si>
    <t>AAA540</t>
  </si>
  <si>
    <t>A.II.9) Immobilizzazioni materiali in corso e acconti</t>
  </si>
  <si>
    <t>AAA550</t>
  </si>
  <si>
    <t>A.II.10) F.do Svalutazione Imm.ni Materiali</t>
  </si>
  <si>
    <t>AAA560</t>
  </si>
  <si>
    <t>A.II.10.a) F.do Svalut. Terreni</t>
  </si>
  <si>
    <t>AAA570</t>
  </si>
  <si>
    <t>A.II.10.b) F.do Svalut. Fabbricati</t>
  </si>
  <si>
    <t>AAA580</t>
  </si>
  <si>
    <t>A.II.10.c) F.do Svalut. Impianti e macchinari</t>
  </si>
  <si>
    <t>AAA590</t>
  </si>
  <si>
    <t>A.II.10.d) F.do Svalut. Attrezzature sanitarie e scientifiche</t>
  </si>
  <si>
    <t>AAA600</t>
  </si>
  <si>
    <t>A.II.10.e) F.do Svalut. Mobili e arredi</t>
  </si>
  <si>
    <t>AAA610</t>
  </si>
  <si>
    <t>A.II.10.f) F.do Svalut. Automezzi</t>
  </si>
  <si>
    <t>AAA620</t>
  </si>
  <si>
    <t>A.II.10.g) F.do Svalut. Oggetti d'arte</t>
  </si>
  <si>
    <t>AAA630</t>
  </si>
  <si>
    <t>A.II.10.h) F.do Svalut. Altre immobilizzazioni materiali</t>
  </si>
  <si>
    <t>AAA640</t>
  </si>
  <si>
    <t>A.III)  IMMOBILIZZAZIONI FINANZIARIE</t>
  </si>
  <si>
    <t>AAA650</t>
  </si>
  <si>
    <t>A.III.1) Crediti finanziari</t>
  </si>
  <si>
    <t>AAA660</t>
  </si>
  <si>
    <t>A.III.1.a) Crediti finanziari v/Stato</t>
  </si>
  <si>
    <t>AAA670</t>
  </si>
  <si>
    <t>A.III.1.b) Crediti finanziari v/Regione</t>
  </si>
  <si>
    <t>AAA680</t>
  </si>
  <si>
    <t>A.III.1.c) Crediti finanziari v/partecipate</t>
  </si>
  <si>
    <t>AAA690</t>
  </si>
  <si>
    <t>A.III.1.d) Crediti finanziari v/altri</t>
  </si>
  <si>
    <t>AAA700</t>
  </si>
  <si>
    <t>A.III.2) Titoli</t>
  </si>
  <si>
    <t>AAA710</t>
  </si>
  <si>
    <t>A.III.2.a) Partecipazioni</t>
  </si>
  <si>
    <t>AAA720</t>
  </si>
  <si>
    <t>A.III.2.b) Altri titoli</t>
  </si>
  <si>
    <t>AAA730</t>
  </si>
  <si>
    <t xml:space="preserve"> A.III.2.b.1) Titoli di Stato</t>
  </si>
  <si>
    <t>AAA740</t>
  </si>
  <si>
    <t xml:space="preserve"> A.III.2.b.2) Altre Obbligazioni</t>
  </si>
  <si>
    <t>AAA750</t>
  </si>
  <si>
    <t xml:space="preserve"> A.III.2.b.3) Titoli azionari quotati in Borsa</t>
  </si>
  <si>
    <t>AAA760</t>
  </si>
  <si>
    <t xml:space="preserve"> A.III.2.b.4) Titoli diversi</t>
  </si>
  <si>
    <t>ABZ999</t>
  </si>
  <si>
    <t>B)  ATTIVO CIRCOLANTE</t>
  </si>
  <si>
    <t>ABA000</t>
  </si>
  <si>
    <t>B.I)  RIMANENZE</t>
  </si>
  <si>
    <t>ABA010</t>
  </si>
  <si>
    <t>B.I.1) Rimanenze beni sanitari</t>
  </si>
  <si>
    <t>ABA020</t>
  </si>
  <si>
    <t xml:space="preserve"> B.I.1.a) Prodotti farmaceutici ed emoderivati</t>
  </si>
  <si>
    <t>ABA030</t>
  </si>
  <si>
    <t xml:space="preserve"> B.I.1.b) Sangue ed emocomponenti</t>
  </si>
  <si>
    <t>ABA040</t>
  </si>
  <si>
    <t xml:space="preserve"> B.I.1.c) Dispositivi medici</t>
  </si>
  <si>
    <t>ABA050</t>
  </si>
  <si>
    <t xml:space="preserve"> B.I.1.d) Prodotti dietetici</t>
  </si>
  <si>
    <t>ABA060</t>
  </si>
  <si>
    <t xml:space="preserve"> B.I.1.e) Materiali per la profilassi (vaccini)</t>
  </si>
  <si>
    <t>ABA070</t>
  </si>
  <si>
    <t xml:space="preserve"> B.I.1.f) Prodotti chimici</t>
  </si>
  <si>
    <t>ABA080</t>
  </si>
  <si>
    <t xml:space="preserve"> B.I.1.g) Materiali e prodotti per uso veterinario</t>
  </si>
  <si>
    <t>ABA090</t>
  </si>
  <si>
    <t xml:space="preserve"> B.I.1.h) Altri beni e prodotti sanitari</t>
  </si>
  <si>
    <t>ABA100</t>
  </si>
  <si>
    <t>B.I.1.i) Acconti per acquisto di beni e prodotti sanitari</t>
  </si>
  <si>
    <t>ABA110</t>
  </si>
  <si>
    <t>B.I.2) Rimanenze beni non sanitari</t>
  </si>
  <si>
    <t>ABA120</t>
  </si>
  <si>
    <t xml:space="preserve"> B.I.2.a) Prodotti alimentari</t>
  </si>
  <si>
    <t>ABA130</t>
  </si>
  <si>
    <t xml:space="preserve"> B.I.2.b) Materiali di guardaroba, di pulizia, e di convivenza in genere</t>
  </si>
  <si>
    <t>ABA140</t>
  </si>
  <si>
    <t xml:space="preserve"> B.I.2.c) Combustibili, carburanti e lubrificanti</t>
  </si>
  <si>
    <t>ABA150</t>
  </si>
  <si>
    <t xml:space="preserve"> B.I.2.d) Supporti informatici e cancelleria</t>
  </si>
  <si>
    <t>ABA160</t>
  </si>
  <si>
    <t xml:space="preserve"> B.I.2.e) Materiale per la manutenzione</t>
  </si>
  <si>
    <t>ABA170</t>
  </si>
  <si>
    <t xml:space="preserve"> B.I.2.f) Altri beni e prodotti non sanitari</t>
  </si>
  <si>
    <t>ABA180</t>
  </si>
  <si>
    <t>B.I.2.g) Acconti per acquisto di beni e prodotti non sanitari</t>
  </si>
  <si>
    <t>ABA190</t>
  </si>
  <si>
    <t xml:space="preserve">B.II)  CREDITI </t>
  </si>
  <si>
    <t>ABA200</t>
  </si>
  <si>
    <t>B.II.1)  Crediti v/Stato</t>
  </si>
  <si>
    <t>SS</t>
  </si>
  <si>
    <t>ABA210</t>
  </si>
  <si>
    <t>B.II.1.a)  Crediti v/ Stato per spesa corrente - Integrazione a norma del D.lvo 56/2000</t>
  </si>
  <si>
    <t>ABA220</t>
  </si>
  <si>
    <t>B.II.1.b) Crediti v/ Stato per spesa corrente - FSN</t>
  </si>
  <si>
    <t>S</t>
  </si>
  <si>
    <t>ABA230</t>
  </si>
  <si>
    <t>B.II.1.c) Crediti v/ Stato per mobilità attiva extraregionale</t>
  </si>
  <si>
    <t>ABA240</t>
  </si>
  <si>
    <t>B.II.1.d)Crediti v/Stato per mobilità attiva internazionale</t>
  </si>
  <si>
    <t>ABA250</t>
  </si>
  <si>
    <t>B.II.1.e) Crediti v/ Stato per acconto quota fabbisogno sanitario regionale standard</t>
  </si>
  <si>
    <t>ABA260</t>
  </si>
  <si>
    <t>B.II.1.f) Crediti v/ Stato per finanziamento sanitario aggiuntivo corrente</t>
  </si>
  <si>
    <t>ABA270</t>
  </si>
  <si>
    <t>B.II.1.g) Crediti v/Stato per spesa corrente - altro</t>
  </si>
  <si>
    <t>ABA280</t>
  </si>
  <si>
    <t>B.II.1.h)Crediti v/Stato per finanziamenti per investimenti</t>
  </si>
  <si>
    <t>ABA290</t>
  </si>
  <si>
    <t>B.II.1.i) Crediti v/ Stato per ricerca</t>
  </si>
  <si>
    <t>ABA300</t>
  </si>
  <si>
    <t>B.II.1.i.1)Crediti v/Stato per ricerca corrente - Ministero della Salute</t>
  </si>
  <si>
    <t>ABA310</t>
  </si>
  <si>
    <t xml:space="preserve"> B.II.1.i.2)Crediti v/Stato per ricerca finalizzata - Ministero della Salute</t>
  </si>
  <si>
    <t>ABA320</t>
  </si>
  <si>
    <t xml:space="preserve"> B.II.1.i.3)Crediti v/Stato per ricerca - altre Amministrazioni centrali </t>
  </si>
  <si>
    <t>ABA330</t>
  </si>
  <si>
    <t xml:space="preserve"> B.II.1.i.4)Crediti v/Stato per ricerca - finanziamenti per investimenti</t>
  </si>
  <si>
    <t>ABA340</t>
  </si>
  <si>
    <t>B.II.1.l)Crediti v/prefetture</t>
  </si>
  <si>
    <t>ABA350</t>
  </si>
  <si>
    <t>B.II.2)  Crediti v/Regione o Provincia Autonoma</t>
  </si>
  <si>
    <t>ABA360</t>
  </si>
  <si>
    <t xml:space="preserve"> B.II.2.a) Crediti v/Regione o Provincia Autonoma perspesa corrente</t>
  </si>
  <si>
    <t>RR</t>
  </si>
  <si>
    <t>ABA370</t>
  </si>
  <si>
    <t xml:space="preserve"> B.II.2.a. 1) Crediti v/Regione o Provincia Autonoma perspesa corrente - IRAP</t>
  </si>
  <si>
    <t>ABA380</t>
  </si>
  <si>
    <t xml:space="preserve"> B.II.2.a. 2) Crediti v/Regione o Provincia Autonoma perspesa corrente - Addizionale IRPEF</t>
  </si>
  <si>
    <t>ABA390</t>
  </si>
  <si>
    <t xml:space="preserve"> B.II.2.a.3)Crediti v/Regione o Provincia Autonoma per quota FSR</t>
  </si>
  <si>
    <t>ABA400</t>
  </si>
  <si>
    <t xml:space="preserve"> B.II.2.a.4)Crediti v/Regione o Provincia Autonoma per mobilità attiva intraregionale</t>
  </si>
  <si>
    <t>ABA410</t>
  </si>
  <si>
    <t xml:space="preserve"> B.II.2.a.5)Crediti v/Regione o Provincia Autonoma per mobilità attiva extraregionale</t>
  </si>
  <si>
    <t>ABA420</t>
  </si>
  <si>
    <t xml:space="preserve"> B.II.2.a.6)Crediti v/Regione o Provincia Autonoma per acconto quota FSR</t>
  </si>
  <si>
    <t>ABA430</t>
  </si>
  <si>
    <t xml:space="preserve"> B.II.2.a.7)Crediti v/Regione o Provincia Autonoma per finanziamento sanitario aggiuntivo
 corrente LEA</t>
  </si>
  <si>
    <t>ABA440</t>
  </si>
  <si>
    <t xml:space="preserve"> B.II.2.a.8)Crediti v/Regione o Provincia Autonoma per finanziamento sanitario aggiuntivo
 corrente extra LEA</t>
  </si>
  <si>
    <t>ABA450</t>
  </si>
  <si>
    <t xml:space="preserve"> B.II.2.a.9)Crediti v/Regione o Provincia Autonoma per spesa corrente - altro</t>
  </si>
  <si>
    <t>ABA460</t>
  </si>
  <si>
    <t xml:space="preserve"> B.II.2.a.10)Crediti v/Regione o Provincia Autonoma per ricerca</t>
  </si>
  <si>
    <t>ABA470</t>
  </si>
  <si>
    <t xml:space="preserve"> B.II.2.b) Crediti v/Regione o Provincia Autonoma per versamenti e Patrimonio Netto</t>
  </si>
  <si>
    <t>ABA480</t>
  </si>
  <si>
    <t xml:space="preserve"> B.II.2.b.1) Crediti v/Regione o Provincia Autonoma per finanziamenti per investimenti</t>
  </si>
  <si>
    <t>ABA490</t>
  </si>
  <si>
    <t xml:space="preserve"> B.II.2.b.2) Crediti v/Regione o Provincia Autonoma per incremento fondo dotazione</t>
  </si>
  <si>
    <t>ABA500</t>
  </si>
  <si>
    <t xml:space="preserve"> B.II.2.b.3) Crediti v/Regione o Provincia Autonoma per ripiano perdite</t>
  </si>
  <si>
    <t>ABA510</t>
  </si>
  <si>
    <t xml:space="preserve"> B.II.2.b.4) Crediti v/Regione per copertura debiti al 31/12/2005</t>
  </si>
  <si>
    <t>ABA520</t>
  </si>
  <si>
    <t xml:space="preserve"> B.II.2.b.5) Crediti v/Regione o Provincia Autonoma per ricostituzione risorse da investimenti
 esercizi precedenti</t>
  </si>
  <si>
    <t>ABA530</t>
  </si>
  <si>
    <t>B.II.3)  Crediti v/Comuni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</si>
  <si>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</si>
  <si>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</si>
  <si>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</si>
  <si>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</si>
  <si>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</si>
  <si>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>B.II.4.a.1) Crediti v/Az. San. Pub. della Regione - per mobilità in compensazione</t>
  </si>
  <si>
    <t>ABA570</t>
  </si>
  <si>
    <t>B.II.4.a.2) Crediti v/Az. San. Pub della Regione - per mobilità non in  compensazione</t>
  </si>
  <si>
    <t>ABA580</t>
  </si>
  <si>
    <t>B.II.4.a.3) Crediti v/Az. San. Pub della Regione - per altre prestazioni</t>
  </si>
  <si>
    <t>ABA590</t>
  </si>
  <si>
    <t>B.II.4.b) Acconto quota FSR da distribuire</t>
  </si>
  <si>
    <t>ABA600</t>
  </si>
  <si>
    <t>B.II.4.c) Crediti v/Aziende sanitarie pubbliche Extraregione</t>
  </si>
  <si>
    <t>ABA610</t>
  </si>
  <si>
    <t xml:space="preserve">B.II.5) Crediti v/società partecipate e/o enti dipendenti della Regione </t>
  </si>
  <si>
    <t>ABA620</t>
  </si>
  <si>
    <t>B.II.5.a) Crediti v/enti regionali</t>
  </si>
  <si>
    <t>ABA630</t>
  </si>
  <si>
    <t>B.II.5.b) Crediti v/sperimentazioni gestionali</t>
  </si>
  <si>
    <t>ABA640</t>
  </si>
  <si>
    <t>B.II.5.c) Crediti v/altre partecipate</t>
  </si>
  <si>
    <t>ABA650</t>
  </si>
  <si>
    <t>B.II.6) Crediti v/Erario</t>
  </si>
  <si>
    <t>ABA660</t>
  </si>
  <si>
    <t>B.II.7) Crediti v/altri</t>
  </si>
  <si>
    <t>ABA670</t>
  </si>
  <si>
    <t>B.II.7.a) Crediti v/clienti privati</t>
  </si>
  <si>
    <t>ABA680</t>
  </si>
  <si>
    <t>B.II.7.b) Crediti v/gestioni liquidatorie</t>
  </si>
  <si>
    <t>ABA690</t>
  </si>
  <si>
    <t>B.II.7.c) Crediti v/altri soggetti pubblici</t>
  </si>
  <si>
    <t>ABA700</t>
  </si>
  <si>
    <t>B.II.7.d) Crediti v/altri soggetti pubblici per ricerca</t>
  </si>
  <si>
    <t>ABA710</t>
  </si>
  <si>
    <t>B.II.7.e) Altri crediti diversi</t>
  </si>
  <si>
    <t>ABA720</t>
  </si>
  <si>
    <t>B.III )  ATTIVITA' FINANZIARIE CHE NON COSTITUISCONO IMMOBILIZZAZIONI</t>
  </si>
  <si>
    <t>ABA730</t>
  </si>
  <si>
    <t>B.III.1)Partecipazioni che non costituiscono immobilizzazioni</t>
  </si>
  <si>
    <t>ABA740</t>
  </si>
  <si>
    <t>B.III.2)Altri titoli che non costituiscono immobilizzazioni</t>
  </si>
  <si>
    <t>ABA750</t>
  </si>
  <si>
    <t>B.IV)  DISPONIBILITA' LIQUIDE</t>
  </si>
  <si>
    <t>ABA760</t>
  </si>
  <si>
    <t>B.IV.1)Cassa</t>
  </si>
  <si>
    <t>ABA770</t>
  </si>
  <si>
    <t>B.IV.2)Istituto Tesoriere</t>
  </si>
  <si>
    <t>ABA780</t>
  </si>
  <si>
    <t>B.IV.3)Tesoreria Unica</t>
  </si>
  <si>
    <t>ABA790</t>
  </si>
  <si>
    <t>B.IV.4) Conto corrente postale</t>
  </si>
  <si>
    <t>ACZ999</t>
  </si>
  <si>
    <t>C)  RATEI E RISCONTI ATTIVI</t>
  </si>
  <si>
    <t>ACA000</t>
  </si>
  <si>
    <t>C.I) RATEI ATTIVI</t>
  </si>
  <si>
    <t>ACA010</t>
  </si>
  <si>
    <t>C.I.1) Ratei attivi</t>
  </si>
  <si>
    <t>ACA020</t>
  </si>
  <si>
    <t>C.I.2) Ratei attivi v/Asl-AO della Regione</t>
  </si>
  <si>
    <t>ACA030</t>
  </si>
  <si>
    <t>C.II) RISCONTI ATTIVI</t>
  </si>
  <si>
    <t>ACA040</t>
  </si>
  <si>
    <t>C.II.1) Risconti attivi</t>
  </si>
  <si>
    <t>ACA050</t>
  </si>
  <si>
    <t>C.II.2) Risconti attivi v/Aziende sanitarie pubbliche della Regione</t>
  </si>
  <si>
    <t>ADZ999</t>
  </si>
  <si>
    <t>D)  CONTI D'ORDINE</t>
  </si>
  <si>
    <t>ADA000</t>
  </si>
  <si>
    <t xml:space="preserve"> D.I) CANONI DI LEASING ANCORA DA PAGARE</t>
  </si>
  <si>
    <t>ADA010</t>
  </si>
  <si>
    <t xml:space="preserve"> D.II) DEPOSITI CAUZIONALI</t>
  </si>
  <si>
    <t>ADA020</t>
  </si>
  <si>
    <t xml:space="preserve"> D.III) BENI IN COMODATO</t>
  </si>
  <si>
    <t>ADA030</t>
  </si>
  <si>
    <t xml:space="preserve"> D.IV) ALTRI CONTI D'ORDINE</t>
  </si>
  <si>
    <t>PAZ999</t>
  </si>
  <si>
    <t>A)  PATRIMONIO NETTO</t>
  </si>
  <si>
    <t>PAA000</t>
  </si>
  <si>
    <t>A.I) FONDO DI DOTAZIONE</t>
  </si>
  <si>
    <t>PAA010</t>
  </si>
  <si>
    <t>A.II) FINANZIAMENTI PER INVESTIMENTI</t>
  </si>
  <si>
    <t>PAA020</t>
  </si>
  <si>
    <t>A.II.1) Finanziamenti per beni di prima dotazione</t>
  </si>
  <si>
    <t>PAA030</t>
  </si>
  <si>
    <t>A.II.2.) Finanziamenti da Stato per investimenti</t>
  </si>
  <si>
    <t>PAA040</t>
  </si>
  <si>
    <t>A.II.2.a) Finanziamenti da Stato per investimenti - ex art. 20 legge 67/88</t>
  </si>
  <si>
    <t>PAA050</t>
  </si>
  <si>
    <t>A.II.2.b) Finanziamenti da Stato per investimenti - ricerca</t>
  </si>
  <si>
    <t>PAA060</t>
  </si>
  <si>
    <t>A.II.2.c) Finanziamenti da Stato per investimenti - altro</t>
  </si>
  <si>
    <t>PAA070</t>
  </si>
  <si>
    <t>A.II.3) Finanziamenti da Regione per investimenti</t>
  </si>
  <si>
    <t>PAA080</t>
  </si>
  <si>
    <t>A.II.4) Finanziamenti da altri soggetti pubblici per investimenti</t>
  </si>
  <si>
    <t>PAA090</t>
  </si>
  <si>
    <t>A.II.5) Finanziamenti per investimenti da rettifica contributi in conto esercizio</t>
  </si>
  <si>
    <t>PAA100</t>
  </si>
  <si>
    <t>A.III) RISERVE DA DONAZIONI E LASCITI VINCOLATI AD INVESTIMENTI</t>
  </si>
  <si>
    <t>PAA110</t>
  </si>
  <si>
    <t>A.IV) ALTRE RISERVE</t>
  </si>
  <si>
    <t>PAA120</t>
  </si>
  <si>
    <t>A.IV.1) Riserve da rivalutazioni</t>
  </si>
  <si>
    <t>PAA130</t>
  </si>
  <si>
    <t>A.IV.2) Riserve da plusvalenze da reinvestire</t>
  </si>
  <si>
    <t>PAA140</t>
  </si>
  <si>
    <t>A.IV.3) Contributi da reinvestire</t>
  </si>
  <si>
    <t>PAA150</t>
  </si>
  <si>
    <t>A.IV.4) Riserve da utili di esercizio destinati ad investimenti</t>
  </si>
  <si>
    <t>PAA160</t>
  </si>
  <si>
    <t>A.IV.5) Riserve diverse</t>
  </si>
  <si>
    <t>PAA170</t>
  </si>
  <si>
    <t>A.V) CONTRIBUTI PER RIPIANO PERDITE</t>
  </si>
  <si>
    <t>PAA180</t>
  </si>
  <si>
    <t>A.V.1) Contributi per copertura debiti al 31/12/2005</t>
  </si>
  <si>
    <t>PAA190</t>
  </si>
  <si>
    <t>A.V.2) Contributi per ricostituzione risorse da investimenti esercizi precedenti</t>
  </si>
  <si>
    <t>PAA200</t>
  </si>
  <si>
    <t>A.V.3) Altro</t>
  </si>
  <si>
    <t>PAA210</t>
  </si>
  <si>
    <t>A.VI) UTILI (PERDITE) PORTATI A NUOVO</t>
  </si>
  <si>
    <t>PAA220</t>
  </si>
  <si>
    <t>A.VII) UTILE (PERDITA) D'ESERCIZIO</t>
  </si>
  <si>
    <t>B)  FONDI PER RISCHI E ONERI</t>
  </si>
  <si>
    <t>PBA000</t>
  </si>
  <si>
    <t>B.I)  FONDI PER IMPOSTE, ANCHE DIFFERITE</t>
  </si>
  <si>
    <t>B.II)  FONDI PER RISCHI</t>
  </si>
  <si>
    <t>PBA070</t>
  </si>
  <si>
    <t>B.III)  FONDI DA DISTRIBUIRE</t>
  </si>
  <si>
    <t>PBA080</t>
  </si>
  <si>
    <t>B.III.1) FSR Indistinto da distribuire</t>
  </si>
  <si>
    <t>PBA090</t>
  </si>
  <si>
    <t>B.III.2) FSR Vincolato da distribuire</t>
  </si>
  <si>
    <t>PBA100</t>
  </si>
  <si>
    <t>B.III.3) Fondo per ripiano disavanzi pregressi</t>
  </si>
  <si>
    <t>PBA110</t>
  </si>
  <si>
    <t>B.III.4) Fondo Finanziamento sanitario aggiuntivo corrente LEA</t>
  </si>
  <si>
    <t>PBA120</t>
  </si>
  <si>
    <t>B.III.5)  Fondo Finanziamento sanitario aggiuntivo corrente extra LEA</t>
  </si>
  <si>
    <t>PBA130</t>
  </si>
  <si>
    <t>B.III.6)  Fondo Finanziamento per ricerca</t>
  </si>
  <si>
    <t>PBA140</t>
  </si>
  <si>
    <t>B.III.7)  Fondo Finanziamento per investimenti</t>
  </si>
  <si>
    <t>B.IV)  QUOTE INUTILIZZATE CONTRIBUTI</t>
  </si>
  <si>
    <t>B.IV.1) Quote inutilizzate contributi da Regione o Prov. Aut. Per quota F.S. vincolato</t>
  </si>
  <si>
    <t>PBA170</t>
  </si>
  <si>
    <t>B.IV.2) Quote inutilizzate contributi vincolati da soggetti pubblici (extra fondo)</t>
  </si>
  <si>
    <t>PBA180</t>
  </si>
  <si>
    <t>B.IV.3) Quote inutilizzate contributi per ricerca</t>
  </si>
  <si>
    <t>B.V)  ALTRI FONDI PER ONERI E SPESE</t>
  </si>
  <si>
    <t>PBA210</t>
  </si>
  <si>
    <t>B.V.1) Fondi integrativi pensione</t>
  </si>
  <si>
    <t>B.V.2) Fondo rinnovi contrattuali</t>
  </si>
  <si>
    <t xml:space="preserve">B.V.2.a) Fondo rinnovi contrattuali personale dipendente </t>
  </si>
  <si>
    <t>PCZ999</t>
  </si>
  <si>
    <t>C)  TRATTAMENTO FINE RAPPORTO</t>
  </si>
  <si>
    <t>PCA000</t>
  </si>
  <si>
    <t>C.I)  FONDO PER PREMI OPEROSITA' MEDICI SUMAI</t>
  </si>
  <si>
    <t>PCA010</t>
  </si>
  <si>
    <t>C.II)  FONDO PER TRATTAMENTO DI FINE RAPPORTO DIPENDENTI</t>
  </si>
  <si>
    <t>PDZ999</t>
  </si>
  <si>
    <t>D)  DEBITI</t>
  </si>
  <si>
    <t>PDA000</t>
  </si>
  <si>
    <t>D.I) DEBITI PER MUTUI PASSIVI</t>
  </si>
  <si>
    <t>PDA010</t>
  </si>
  <si>
    <t>D.II) DEBITI V/STATO</t>
  </si>
  <si>
    <t>PDA020</t>
  </si>
  <si>
    <t>D.II.1) Debiti v/Stato per mobilità passiva extraregionale</t>
  </si>
  <si>
    <t>PDA030</t>
  </si>
  <si>
    <t>D.II.2) Debiti v/Stato per mobilità passiva internazionale</t>
  </si>
  <si>
    <t>PDA040</t>
  </si>
  <si>
    <t>D.II.3) Acconto quota FSR  v/Stato</t>
  </si>
  <si>
    <t>PDA050</t>
  </si>
  <si>
    <t>D.II.4) Debiti v/Stato per restituzione finanziamenti - per ricerca</t>
  </si>
  <si>
    <t>PDA060</t>
  </si>
  <si>
    <t>D.II.5) Altri Debiti v/Stato</t>
  </si>
  <si>
    <t>PDA070</t>
  </si>
  <si>
    <t>D.III) DEBITI V/REGIONE O PROVINCIA AUTONOMA</t>
  </si>
  <si>
    <t>PDA080</t>
  </si>
  <si>
    <t>D.III.1) Debiti v/Regione o Provincia Autonoma per finanziamenti</t>
  </si>
  <si>
    <t>PDA090</t>
  </si>
  <si>
    <t>D.III.2) Debiti v/Regione o Provincia Autonoma per mobilità passiva intraregionale</t>
  </si>
  <si>
    <t>PDA100</t>
  </si>
  <si>
    <t>D.III.3) Debiti v/Regione o Provincia Autonoma per mobilità passiva extraregionale</t>
  </si>
  <si>
    <t>PDA110</t>
  </si>
  <si>
    <t>D.III.4) Acconto quota FSR da Regione o Provincia Autonoma</t>
  </si>
  <si>
    <t>PDA120</t>
  </si>
  <si>
    <t>D.III.5) Altri debiti v/Regione o Provincia Autonoma</t>
  </si>
  <si>
    <t>PDA130</t>
  </si>
  <si>
    <t>D.IV) DEBITI V/COMUNI</t>
  </si>
  <si>
    <t>PDA140</t>
  </si>
  <si>
    <t>D.V) DEBITI V/AZIENDE SANITARIE PUBBLICHE</t>
  </si>
  <si>
    <t>PDA150</t>
  </si>
  <si>
    <t>D.V.1) Debiti v/Aziende sanitarie pubbliche della Regione</t>
  </si>
  <si>
    <t>PDA160</t>
  </si>
  <si>
    <t>D.V.1.a) Debiti v/Aziende sanitarie pubbliche della Regione - per quota FSR</t>
  </si>
  <si>
    <t>PDA170</t>
  </si>
  <si>
    <t>D.V.1.b) Debiti v/Aziende sanitarie pubbliche della Regione - per finanziamento sanitario aggiuntivo corrente LEA</t>
  </si>
  <si>
    <t>PDA180</t>
  </si>
  <si>
    <t>D.V.1.c) Debiti v/Aziende sanitarie pubbliche della Regione - per finanziamento sanitario aggiuntivo corrente extra LEA</t>
  </si>
  <si>
    <t>PDA190</t>
  </si>
  <si>
    <t>D.V.1.d) Debiti v/Aziende sanitarie pubbliche della Regione - per mobilità in compensazione</t>
  </si>
  <si>
    <t>PDA200</t>
  </si>
  <si>
    <t>D.V.1.e) Debiti v/Aziende sanitarie pubbliche della Regione - per mobilità non in compensazione</t>
  </si>
  <si>
    <t>PDA210</t>
  </si>
  <si>
    <t>D.V.1.f) Debiti v/Aziende sanitarie pubbliche della Regione - per altre prestazioni</t>
  </si>
  <si>
    <t>PDA220</t>
  </si>
  <si>
    <t xml:space="preserve">D.V.2) Debiti v/Aziende sanitarie pubbliche Extraregione </t>
  </si>
  <si>
    <t>PDA230</t>
  </si>
  <si>
    <t>D.V.3) Debiti v/Aziende sanitarie pubbliche della Regione per versamenti c/ patrimonio netto</t>
  </si>
  <si>
    <t>PDA240</t>
  </si>
  <si>
    <t>D.VI) DEBITI V/SOCIETA' PARTECIPATE E/O ENTI DIPENDENTI DELLA REGIONE</t>
  </si>
  <si>
    <t>PDA250</t>
  </si>
  <si>
    <t>D.VI.1) Debiti v/enti regionali</t>
  </si>
  <si>
    <t>PDA260</t>
  </si>
  <si>
    <t>D.VI.2) Debiti v/sperimentazioni gestionali</t>
  </si>
  <si>
    <t>PDA270</t>
  </si>
  <si>
    <t>D.VI.3) Debiti v/altre partecipate</t>
  </si>
  <si>
    <t>PDA280</t>
  </si>
  <si>
    <t>D.VII) DEBITI V/FORNITORI</t>
  </si>
  <si>
    <t>PDA290</t>
  </si>
  <si>
    <t xml:space="preserve">D.VII.1) Debiti verso erogatori (privati accreditati e convenzionati) di prestazioni sanitarie </t>
  </si>
  <si>
    <t>PDA300</t>
  </si>
  <si>
    <t>D.VII.2) Debiti verso altri fornitori</t>
  </si>
  <si>
    <t>PDA310</t>
  </si>
  <si>
    <t>D.VIII) DEBITI V/ISTITUTO TESORIERE</t>
  </si>
  <si>
    <t>PDA320</t>
  </si>
  <si>
    <t>D.IX) DEBITI TRIBUTARI</t>
  </si>
  <si>
    <t>PDA330</t>
  </si>
  <si>
    <t>D.X) DEBITI V/ISTITUTI PREVIDENZIALI, ASSISTENZIALI E SICUREZZA SOCIALE</t>
  </si>
  <si>
    <t>PDA340</t>
  </si>
  <si>
    <t>D.XI) DEBITI V/ALTRI</t>
  </si>
  <si>
    <t>PDA350</t>
  </si>
  <si>
    <t>D.XI.1) Debiti v/altri finanziatori</t>
  </si>
  <si>
    <t>PDA360</t>
  </si>
  <si>
    <t>D.XI.2) Debiti v/dipendenti</t>
  </si>
  <si>
    <t>PDA370</t>
  </si>
  <si>
    <t>D.XI.3) Debiti v/gestioni liquidatorie</t>
  </si>
  <si>
    <t>PDA380</t>
  </si>
  <si>
    <t>D.XI.4) Altri debiti diversi</t>
  </si>
  <si>
    <t>PEZ999</t>
  </si>
  <si>
    <t>E)  RATEI E RISCONTI PASSIVI</t>
  </si>
  <si>
    <t>PEA000</t>
  </si>
  <si>
    <t>E.I) RATEI PASSIVI</t>
  </si>
  <si>
    <t>PEA010</t>
  </si>
  <si>
    <t>E.I.1) Ratei passivi</t>
  </si>
  <si>
    <t>PEA020</t>
  </si>
  <si>
    <t>E.I.2) Ratei passivi v/Aziende sanitarie pubbliche della Regione</t>
  </si>
  <si>
    <t>PEA030</t>
  </si>
  <si>
    <t>E.II) RISCONTI PASSIVI</t>
  </si>
  <si>
    <t>PEA040</t>
  </si>
  <si>
    <t>E.II.1) Risconti passivi</t>
  </si>
  <si>
    <t>PEA050</t>
  </si>
  <si>
    <t>E.II.2) Risconti passivi v/Aziende sanitarie pubbliche della Regione</t>
  </si>
  <si>
    <t>PFZ999</t>
  </si>
  <si>
    <t>F)  CONTI D'ORDINE</t>
  </si>
  <si>
    <t>PFA000</t>
  </si>
  <si>
    <t>F.I) CANONI DI LEASING ANCORA DA PAGARE</t>
  </si>
  <si>
    <t>PFA010</t>
  </si>
  <si>
    <t>F.II) DEPOSITI CAUZIONALI</t>
  </si>
  <si>
    <t>PFA020</t>
  </si>
  <si>
    <t>F.III) BENI IN COMODATO</t>
  </si>
  <si>
    <t>PFA030</t>
  </si>
  <si>
    <t>F.IV) ALTRI CONTI D'ORDINE</t>
  </si>
  <si>
    <t>Azienda</t>
  </si>
  <si>
    <t>ASL BT</t>
  </si>
  <si>
    <t>Modello CE - Anno 2018</t>
  </si>
  <si>
    <t>SEGNO
(+/-)</t>
  </si>
  <si>
    <t>Anno 2018</t>
  </si>
  <si>
    <t>2018 netto "sociale"</t>
  </si>
  <si>
    <t>+</t>
  </si>
  <si>
    <t>A.1.A.1)  da Regione ... per quota F.S. regionale indistinto</t>
  </si>
  <si>
    <t>A.1.A.2)  da Regione ... per quota F.S. regionale vincolato</t>
  </si>
  <si>
    <t>A.1.B.1.1)  Contributi da Regione ... (extra fondo) vincolati</t>
  </si>
  <si>
    <t>A.1.B.1.2)  Contributi da Regione ... (extra fondo) - Risorse aggiuntive da bilancio regionale per LEA</t>
  </si>
  <si>
    <t>A.1.B.1.3)  Contributi da Regione ... (extra fondo) - Risorse aggiuntive da bilancio reg.le per  extra LEA</t>
  </si>
  <si>
    <t>A.1.B.1.4)  Contributi da Regione ... (extra fondo) - Altro</t>
  </si>
  <si>
    <t>AA0110</t>
  </si>
  <si>
    <t>A.1.B.2.1)  Contributi da Az. sanit. pubbl. della Regione ... (extra fondo) vincolati</t>
  </si>
  <si>
    <t>A.1.B.2.2)  Contributi da Az. sanit. pubbl. della Regione ... (extra fondo) altro</t>
  </si>
  <si>
    <t>-</t>
  </si>
  <si>
    <t>A.2.A)  Rettifica contrib. in c/eserc. per ... investimenti ... per quota F.S. regionale</t>
  </si>
  <si>
    <t>A.2.B)  Rettifica contributi in c/esercizio per ...investimenti - altri contributi</t>
  </si>
  <si>
    <t>A.3.A) Utilizzo fondi per quote inutilizzate contributi di esercizi precedenti  ... per quota F.S. regionale vincolato</t>
  </si>
  <si>
    <t>A.3.B) Utilizzo fondi per quote inutilizzate contributi di esercizi prec. da soggetti pubblici (extra fondo) vincolati</t>
  </si>
  <si>
    <t>A.3.C) Utilizzo fondi per quote inutilizzate contributi di esercizi precedenti per ricerca</t>
  </si>
  <si>
    <t>IC</t>
  </si>
  <si>
    <t>A.4.A.3.5) Prestazioni servizi MMG, PLS, Contin. assistenziale extrareg.</t>
  </si>
  <si>
    <t>A.4.A.3.6) Prestazioni servizi farmaceutica convenzionata extrareg.</t>
  </si>
  <si>
    <t>A.4.A.3.7) Prestazioni termali extrareg.</t>
  </si>
  <si>
    <t>A.4.A.3.8) Prestazioni trasporto ambulanze ed elisoccorso extrareg.</t>
  </si>
  <si>
    <t>A.4.A.3.9) Altre prestazioni sanitarie e sociosanitarie a rilevanza sanitaria extrareg.</t>
  </si>
  <si>
    <t>A.4.A.3.10) Ricavi per cessione di emocomponenti e cellule staminali extrareg.</t>
  </si>
  <si>
    <t>A.4.A.3.12.A) Prestazioni di assistenza riabilitativa non soggette a compensazione extrareg.</t>
  </si>
  <si>
    <t>A.4.A.3.12.B) Altre prestazioni sanitarie ... non soggette a compensazione extrareg.</t>
  </si>
  <si>
    <t>A.4.B.1)  Prestazioni di ricovero da priv. extrareg. in compensazione (mobilità attiva)</t>
  </si>
  <si>
    <t>A.4.B.2)  Prestazioni ambulatoriali da priv. extrareg. in compensazione  (mobilità attiva)</t>
  </si>
  <si>
    <t>A.4.B.3)  Prestazioni di File F da priv. extrareg. in compensazione (mobilità attiva)</t>
  </si>
  <si>
    <t>A.4.B.4)  Altre prestazioni sanitarie e sociosanitarie a rilevanza sanitaria erogate da privati v/residenti extrareg. in compensazione (mobilità attiva)</t>
  </si>
  <si>
    <t>A.4.D.4)  Ricavi per Prest. San. intramoenia - Consulenze (ex art. 55 c.1 lett. c), d) ed ex art. 57-58)</t>
  </si>
  <si>
    <t>A.4.D.5)  Ricavi per prestazioni sanitarie intramoenia - Consulenze (ex art. 55 c.1 lett. c), d) ed ex art. 57-58) (Az. sanit. pubbl. della Regione)</t>
  </si>
  <si>
    <t>A.4.D.7)  Ricavi per prestazioni sanitarie intramoenia - Altro (Az. sanit. pubbl. della Regione)</t>
  </si>
  <si>
    <t>A.5.C.1) Rimborso degli oneri stipendiali del personale dipendente dell'azienda in posizione di comando presso Az. sanit. pubbl. della Regione</t>
  </si>
  <si>
    <t>A.5.C.2) Rimborsi per acquisto beni da parte di Az. sanit. pubbl. della Regione</t>
  </si>
  <si>
    <t>A.5.C.3) Altri concorsi, recuperi e rimborsi da parte di Az. sanit. pubbl. della Regione</t>
  </si>
  <si>
    <t/>
  </si>
  <si>
    <t>B)  Costi della produzione</t>
  </si>
  <si>
    <t>B.2.A.1.3) - da pubblico (Az. sanit. pubbl. extrareg.) - Mobilità extraregionale</t>
  </si>
  <si>
    <t>B.2.A.2.3) - da pubblico (extrareg.)</t>
  </si>
  <si>
    <t>B.2.A.3.3) - da pubblico (extrareg.)</t>
  </si>
  <si>
    <t>B.2.A.3.6) - da privato per cittadini non residenti - extrareg. (mobilità attiva in compensazione)</t>
  </si>
  <si>
    <t>B.2.A.4.3) - da pubblico (extrareg.) non soggetti a compensazione</t>
  </si>
  <si>
    <t>B.2.A.5.3) - da pubblico (extrareg.)</t>
  </si>
  <si>
    <t>B.2.A.6.3) - da pubblico (extrareg.)</t>
  </si>
  <si>
    <t>B.2.A.7.3) - da pubblico (extrareg.)</t>
  </si>
  <si>
    <t>B.2.A.7.5) - da privato per cittadini non residenti - extrareg. (mob. att. in compens.)</t>
  </si>
  <si>
    <t>B.2.A.8.3) - da pubblico (extrareg.) - non soggette a compensazione</t>
  </si>
  <si>
    <t>B.2.A.9.3) - da pubblico (extrareg.)</t>
  </si>
  <si>
    <t>B.2.A.10.3) - da pubblico (extrareg.)</t>
  </si>
  <si>
    <t>B.2.A.10.5) - da privato per cittadini non residenti - extrareg. (mobilità attiva in compensazione)</t>
  </si>
  <si>
    <t>B.2.A.11.1) - Traspoto da pubb. (Az. sanit. pubbl. della Regione) - Mobilità intrareg.</t>
  </si>
  <si>
    <t>B.2.A.11.3) - da pubblico (extrareg.)</t>
  </si>
  <si>
    <t>B.2.A.12.3) - da pubblico (extrareg.) non soggette a compensazione</t>
  </si>
  <si>
    <t>B.2.A.13.1)  Compart. al personale per att. libero prof. intramoenia - Area ospedal.</t>
  </si>
  <si>
    <t>B.2.A.13.2)  Compart. al personale per att. libero prof. intramoenia- Area special.</t>
  </si>
  <si>
    <t>B.2.A.13.3)  Compart.al personale per att. Lib. prof. intramoenia - Area San. pubb.</t>
  </si>
  <si>
    <t>B.2.A.13.4)  Comp .al personale per att. Lib. prof. Intr. - Cons. (ex art. 55 c.1 lett. c), d) ed ex Art. 57-58)</t>
  </si>
  <si>
    <t>B.2.A.13.4)  Comp .al personale per att. Lib. prof. Intr. - Cons. (ex art. 55 c.1 lett. c), d) ed ex Art. 57-58) - Az. sanit. pubbl. della Regione</t>
  </si>
  <si>
    <t>B.2.A.13.6)  Compartecipazione al personale per att. libero professionale intramoenia - Altro</t>
  </si>
  <si>
    <t>B.2.A.13.7)  Compart. al personale per att. libero  prof. intramoenia - Altro (Az. San. Pubb.  Regione)</t>
  </si>
  <si>
    <t>B.2.A.14.6)  Rimborsi, assegni e contributi v/Az. sanit. pubbl. della Regione</t>
  </si>
  <si>
    <t>B.2.A.15.1) Consulenze sanitarie e sociosan. da Az. sanit. pubbl. della Regione</t>
  </si>
  <si>
    <t>B.2.A.15.3.A) Consulenze sanitarie da privato - articolo 55, comma 2, CCNL 8 giugno 2000</t>
  </si>
  <si>
    <t>B.2.A.15.3.C) Collaborazioni coordinate e continuative sanitarie e socios. da privato</t>
  </si>
  <si>
    <t>B.2.A.15.4.A) Rimborso oneri stipendiali personale sanitario in comando da Az. sanit. pubbl. della Regione</t>
  </si>
  <si>
    <t>B.2.A.15.4.C) Rimborso oneri stipendiali personale sanitario in comando da aziende di altre Regioni (extrareg.)</t>
  </si>
  <si>
    <t>B.2.A.16.1)  Altri servizi sanitari e sociosanitari a rilevanza sanitaria da pubblico - Az. sanit. pubbl. della Regione</t>
  </si>
  <si>
    <t>B.2.A.16.3) Altri servizi sanitari e sociosanitari a rilevanza sanitaria da pubblico (extrareg.)</t>
  </si>
  <si>
    <t>B.2.B.1.12.A) Altri servizi non sanitari da pubblico (Az. San. Pubbl.  Regione)</t>
  </si>
  <si>
    <t>B.2.B.2.1) Consulenze non sanitarie da Az. sanit. pubbl. della Regione</t>
  </si>
  <si>
    <t>B.2.B.2.3.B) Collaborazioni coordinate e continuative non sanitarie da privato</t>
  </si>
  <si>
    <t>B.2.B.2.4.A) Rimborso oneri stipendiali personale non sanitario in comando da Az. sanit. pubbl. della Regione</t>
  </si>
  <si>
    <t>B.2.B.2.4.C) Rimborso oneri stipendiali personale non sanitario in comando da aziende di altre Regioni (extrareg.)</t>
  </si>
  <si>
    <t>B.3.G)  Manutenzioni e riparazioni da Az. sanit. pubbl. della Regione</t>
  </si>
  <si>
    <t>BA2080</t>
  </si>
  <si>
    <t>Totale Costo del personale</t>
  </si>
  <si>
    <t>B.8.A.1) Costo del personale dirigente ruolo amm.vo - tempo indeterminato</t>
  </si>
  <si>
    <t>B.8.A.2) Costo del personale dirigente ruolo amm.vo - tempo determinato</t>
  </si>
  <si>
    <t>B.8.A.3) Costo del personale dirigente ruolo amm.vo - altro</t>
  </si>
  <si>
    <t>B.8.B.1) Costo del personale comparto ruolo amm.vo - tempo indeterminato</t>
  </si>
  <si>
    <t>B.8.B.2) Costo del personale comparto ruolo amm.vo - tempo determinato</t>
  </si>
  <si>
    <t>B.8.B.3) Costo del personale comparto ruolo amm.vo - altro</t>
  </si>
  <si>
    <t>B.9.C.1)  Inden., rimborso spese e oneri sociali per Organi Direttivi e Collegio Sind.</t>
  </si>
  <si>
    <t>BA2560</t>
  </si>
  <si>
    <t>Totale Ammortamenti</t>
  </si>
  <si>
    <t>+/-</t>
  </si>
  <si>
    <t>C)  Proventi e oneri finanziari</t>
  </si>
  <si>
    <t>D)  Rettifiche di valore di attività finanziarie</t>
  </si>
  <si>
    <t xml:space="preserve">E.1.B.2.1) Sopravvenienze attive v/Az. sanit. pubbl. della Regione </t>
  </si>
  <si>
    <t>E.1.B.2.2.E) Soprav. attive v/terzi relative all'acquisto prestaz. sanitarie da op. accreditati</t>
  </si>
  <si>
    <t>E.1.B.3.1) Insussistenze attive v/Az. sanit. pubbl. della Regione</t>
  </si>
  <si>
    <t>E.1.B.3.2.E) Insuss. attive v/terzi relative all'acquisto prestaz. sanitarie da op. accreditati</t>
  </si>
  <si>
    <t>E.2.B.3.1.A) Sopravvenienze passive v/Az. sanit. pubbl. relative alla mobilità intraregionale</t>
  </si>
  <si>
    <t>E.2.B.3.2.A) Soprav. passive v/terzi relative alla mobilità extraregionale</t>
  </si>
  <si>
    <t>EA0370</t>
  </si>
  <si>
    <t>E.2.B.3.2.B) Sopravvenienze passive v/terzi relative al personale</t>
  </si>
  <si>
    <t>E.2.B.3.2.C) Soprav. passive v/terzi relative alle convenzioni con medici di base</t>
  </si>
  <si>
    <t>E.2.B.3.2.D) Soprav. passive v/terzi relative alle convenzioni per la specialistica</t>
  </si>
  <si>
    <t>E.2.B.3.2.E) Soprav. Pas. v/terzi relative all'acquisto prestaz. Sanit. da op. accred.</t>
  </si>
  <si>
    <t>E.2.B.4.1) Insussistenze passive v/Az. sanit. pubbl. della Regione</t>
  </si>
  <si>
    <t>E.2.B.4.2.E) Insuss. passive v/terzi relative all'acquisto prestaz. sanitarie da op. accreditati</t>
  </si>
  <si>
    <t xml:space="preserve">Imposte e tasse </t>
  </si>
  <si>
    <t>rinnovi contrattuali</t>
  </si>
  <si>
    <t>acc.ti</t>
  </si>
  <si>
    <t>utilizzi</t>
  </si>
  <si>
    <t>netto</t>
  </si>
  <si>
    <t>quote inutilizzate</t>
  </si>
  <si>
    <t>rischi</t>
  </si>
  <si>
    <t>altri fondi</t>
  </si>
  <si>
    <t>Cod. Conto</t>
  </si>
  <si>
    <t>Ult. Liv.</t>
  </si>
  <si>
    <t>Dare</t>
  </si>
  <si>
    <t>Avere</t>
  </si>
  <si>
    <t>Saldo</t>
  </si>
  <si>
    <t>Sez</t>
  </si>
  <si>
    <t>01010000300</t>
  </si>
  <si>
    <t>Concessioni, software, licenze d'uso e marchi</t>
  </si>
  <si>
    <t>D</t>
  </si>
  <si>
    <t>01011000100</t>
  </si>
  <si>
    <t>01011000110</t>
  </si>
  <si>
    <t>Fabbric. indisp. (gravati da vincolo di destinaz.)</t>
  </si>
  <si>
    <t>01011000120</t>
  </si>
  <si>
    <t>Fabbric. dispon. (non gravati da vinc. di destin.)</t>
  </si>
  <si>
    <t>01011000150</t>
  </si>
  <si>
    <t>01011000200</t>
  </si>
  <si>
    <t>01011000250</t>
  </si>
  <si>
    <t>Attrezzature non sanitarie</t>
  </si>
  <si>
    <t>01011000300</t>
  </si>
  <si>
    <t>01011000400</t>
  </si>
  <si>
    <t>Autov.,motov., e simili (comprese ambulanze)</t>
  </si>
  <si>
    <t>01011000450</t>
  </si>
  <si>
    <t>Macchine elettroniche per ufficio</t>
  </si>
  <si>
    <t>01011000460</t>
  </si>
  <si>
    <t>Macchine ordinarie d'ufficio</t>
  </si>
  <si>
    <t>01011000470</t>
  </si>
  <si>
    <t>Telefoni cellulari</t>
  </si>
  <si>
    <t>01011000500</t>
  </si>
  <si>
    <t>Altri beni materiali</t>
  </si>
  <si>
    <t>02011000100</t>
  </si>
  <si>
    <t>Immobil. materiali in corso e acconti</t>
  </si>
  <si>
    <t>03011000010</t>
  </si>
  <si>
    <t>04010000006</t>
  </si>
  <si>
    <t>Rimanenze di Medicinali con AIC</t>
  </si>
  <si>
    <t>04010000008</t>
  </si>
  <si>
    <t>Rimanenze di Farmaci Epatite C HCV</t>
  </si>
  <si>
    <t>04010000009</t>
  </si>
  <si>
    <t>Rimanenze di Medicinali senza AIC</t>
  </si>
  <si>
    <t>04010000011</t>
  </si>
  <si>
    <t>Rimanenze di Ossigeno terap. e altri gas med. con AIC</t>
  </si>
  <si>
    <t>04010000018</t>
  </si>
  <si>
    <t>Rimanenze di Emoderivati fuori produzione regionale</t>
  </si>
  <si>
    <t>04010000020</t>
  </si>
  <si>
    <t>Rimanenze di Prodotti dietetici</t>
  </si>
  <si>
    <t>04010000030</t>
  </si>
  <si>
    <t>Rimanenze di Vaccini</t>
  </si>
  <si>
    <t>04010000036</t>
  </si>
  <si>
    <t xml:space="preserve">Rimanenze di Materiali diagnostici </t>
  </si>
  <si>
    <t>04010000040</t>
  </si>
  <si>
    <t>Rimanenze di Mat. diagn., lastre RX, carta per ECG, ecc.</t>
  </si>
  <si>
    <t>04010000045</t>
  </si>
  <si>
    <t>Rimanenze di Mezzi di contrasto per RX</t>
  </si>
  <si>
    <t>04010000050</t>
  </si>
  <si>
    <t>Rimanenze di Presidi chirurgici e materiali sanitari</t>
  </si>
  <si>
    <t>04010000056</t>
  </si>
  <si>
    <t>Rimanenze di Protesi impiantabili attive</t>
  </si>
  <si>
    <t>04010000060</t>
  </si>
  <si>
    <t>Rimanenze di Mat. prot. forn. diretta (ass. prot.)</t>
  </si>
  <si>
    <t>04010000065</t>
  </si>
  <si>
    <t>Rimanenze di Materiali per emodialisi</t>
  </si>
  <si>
    <t>04010000085</t>
  </si>
  <si>
    <t>Rimanenze di Altri acquisti di beni sanitari</t>
  </si>
  <si>
    <t>04011000005</t>
  </si>
  <si>
    <t>Rimanenze di Prodotti alimentari</t>
  </si>
  <si>
    <t>04011000010</t>
  </si>
  <si>
    <t>Rimanenze di Mat. di guard., pulizia e conv. in gen.</t>
  </si>
  <si>
    <t>04011000015</t>
  </si>
  <si>
    <t>Rimanenze di Combust., carbur., lubrif. uso riscald. e cucine</t>
  </si>
  <si>
    <t>04011000020</t>
  </si>
  <si>
    <t>Rimanenze di Combust., carbur., lubrif. uso trasp.</t>
  </si>
  <si>
    <t>04011000025</t>
  </si>
  <si>
    <t>Rimanenze di Cancelleria, stampati e supporti inf.</t>
  </si>
  <si>
    <t>04011000030</t>
  </si>
  <si>
    <t>Rimanenze di Mat. per la manut. in strutt. immob.</t>
  </si>
  <si>
    <t>04011000045</t>
  </si>
  <si>
    <t>Rimanenze di Mat. per la manut. di attrezz. sanit.</t>
  </si>
  <si>
    <t>04011000060</t>
  </si>
  <si>
    <t>Rimanenze di Altri acquisti di beni non sanitari</t>
  </si>
  <si>
    <t>05005000160</t>
  </si>
  <si>
    <t>05010000100</t>
  </si>
  <si>
    <t>Crediti v/Reg. per FSR</t>
  </si>
  <si>
    <t>05010000105</t>
  </si>
  <si>
    <t>Crediti v/Reg. per Contrib. Legge 210</t>
  </si>
  <si>
    <t>05010000120</t>
  </si>
  <si>
    <t>Crediti v/Reg. per sussidi ad Infermi di mente</t>
  </si>
  <si>
    <t>05010000130</t>
  </si>
  <si>
    <t>Crediti v/Reg. Rimborsi Spese Trapianti</t>
  </si>
  <si>
    <t>05010000160</t>
  </si>
  <si>
    <t>Crediti v/Reg. Finanz. Categ. non autosuf.</t>
  </si>
  <si>
    <t>05010000185</t>
  </si>
  <si>
    <t>Crediti v/Reg. altri progr. e/o progetti extra FSR</t>
  </si>
  <si>
    <t>05010000195</t>
  </si>
  <si>
    <t>Crediti v/Reg. per contributi in c/capitale</t>
  </si>
  <si>
    <t>05011000100</t>
  </si>
  <si>
    <t>Partitario Comuni</t>
  </si>
  <si>
    <t>05012000160</t>
  </si>
  <si>
    <t>Crediti v/ASL-USL della Reg. per altre prestazioni</t>
  </si>
  <si>
    <t>05012000190</t>
  </si>
  <si>
    <t>Crediti v/IRCCS-Policl.-Fondaz. della Reg. per altre prestaz.</t>
  </si>
  <si>
    <t>05012000195</t>
  </si>
  <si>
    <t>Crediti v/Az. san. pubbl. fuori Reg. (mob. pubbl. non in compensaz.)</t>
  </si>
  <si>
    <t>05012700100</t>
  </si>
  <si>
    <t>Crediti v/Enti Regionali Diversi</t>
  </si>
  <si>
    <t>05012700110</t>
  </si>
  <si>
    <t>Crediti v/Altre Partecipate</t>
  </si>
  <si>
    <t>05013000150</t>
  </si>
  <si>
    <t>Acconto IRES a credito</t>
  </si>
  <si>
    <t>05013000250</t>
  </si>
  <si>
    <t>Erario c/IVA</t>
  </si>
  <si>
    <t>05013000400</t>
  </si>
  <si>
    <t>Erario c/IRAP</t>
  </si>
  <si>
    <t>05013000450</t>
  </si>
  <si>
    <t>Acconto IRAP a credito</t>
  </si>
  <si>
    <t>05013000500</t>
  </si>
  <si>
    <t>Altri crediti v/Erario</t>
  </si>
  <si>
    <t>05014000100</t>
  </si>
  <si>
    <t>Crediti v/Enti Previdenziali</t>
  </si>
  <si>
    <t>05014000250</t>
  </si>
  <si>
    <t>Altri crediti</t>
  </si>
  <si>
    <t>05014000300</t>
  </si>
  <si>
    <t>Crediti v/person. dip. per antic., prest. e altro</t>
  </si>
  <si>
    <t>05014000350</t>
  </si>
  <si>
    <t>Crediti per versamenti CUP_NET</t>
  </si>
  <si>
    <t>05014000400</t>
  </si>
  <si>
    <t>Crediti v/Amministratori</t>
  </si>
  <si>
    <t>A</t>
  </si>
  <si>
    <t>05014000550</t>
  </si>
  <si>
    <t>Crediti v/altri soggetti pubblici</t>
  </si>
  <si>
    <t>05015000100</t>
  </si>
  <si>
    <t>Partitario clienti</t>
  </si>
  <si>
    <t>07010000100</t>
  </si>
  <si>
    <t>Funz. delegato Area Patrimonio</t>
  </si>
  <si>
    <t>07010000101</t>
  </si>
  <si>
    <t>Funz. delegato Area Gestione Tecnica</t>
  </si>
  <si>
    <t>07010000102</t>
  </si>
  <si>
    <t>Funz. delegato UOSVD Strutture Territoriali</t>
  </si>
  <si>
    <t>07010000103</t>
  </si>
  <si>
    <t>Funz. delegato R.E.M.S.</t>
  </si>
  <si>
    <t>07010000105</t>
  </si>
  <si>
    <t>Funz. delegato P.O. Barletta</t>
  </si>
  <si>
    <t>07010000116</t>
  </si>
  <si>
    <t>Funz. delegato P.O. Andria-Canosa</t>
  </si>
  <si>
    <t>07010000130</t>
  </si>
  <si>
    <t>Funz. delegato PP.OO. Trani-Bisceglie</t>
  </si>
  <si>
    <t>07010000135</t>
  </si>
  <si>
    <t>Funz. delegato D.S.S. 1</t>
  </si>
  <si>
    <t>07010000140</t>
  </si>
  <si>
    <t>Funz. delegato D.S.S. 2</t>
  </si>
  <si>
    <t>07010000145</t>
  </si>
  <si>
    <t>Funz. delegato D.S.S. 3</t>
  </si>
  <si>
    <t>07010000146</t>
  </si>
  <si>
    <t>Funz. delegato D.S.S. 4</t>
  </si>
  <si>
    <t>07010000147</t>
  </si>
  <si>
    <t>Funz. delegato D.S.S. 5</t>
  </si>
  <si>
    <t>07010000185</t>
  </si>
  <si>
    <t>Carta di credito Direzione</t>
  </si>
  <si>
    <t>07010000300</t>
  </si>
  <si>
    <t>Cassa Ticket n.1 Poliamb. Andria</t>
  </si>
  <si>
    <t>07010000310</t>
  </si>
  <si>
    <t>Cassa Ticket n.3 Poliamb. Barletta</t>
  </si>
  <si>
    <t>07010000315</t>
  </si>
  <si>
    <t>Cassa Ticket n.4 P.O. Barletta</t>
  </si>
  <si>
    <t>07010000335</t>
  </si>
  <si>
    <t>Cassa Ticket n.8 P.O. Canosa</t>
  </si>
  <si>
    <t>07010000345</t>
  </si>
  <si>
    <t>Cassa Ticket n.10 P.O. Trani</t>
  </si>
  <si>
    <t>07010000355</t>
  </si>
  <si>
    <t>Cassa Ticket n.12 P.O. Bisceglie</t>
  </si>
  <si>
    <t>07010000360</t>
  </si>
  <si>
    <t>Cassa Ticket n.13 Poliamb. Margherita di S.</t>
  </si>
  <si>
    <t>07010000365</t>
  </si>
  <si>
    <t>Cassa Ticket n.14 Poliamb. Trinitapoli</t>
  </si>
  <si>
    <t>07010000370</t>
  </si>
  <si>
    <t>Cassa Ticket n.15 Poliamb. S. Ferdinando di P.</t>
  </si>
  <si>
    <t>07010000400</t>
  </si>
  <si>
    <t>Cassa Ticket n. 16 Poliamb. Minervino M.</t>
  </si>
  <si>
    <t>07010000405</t>
  </si>
  <si>
    <t>Cassa Ticket n. 17 Poliamb. Spinazzola</t>
  </si>
  <si>
    <t>07012000100</t>
  </si>
  <si>
    <t>Istituto Cassiere gestione corrente</t>
  </si>
  <si>
    <t>07012000200</t>
  </si>
  <si>
    <t>c/c Postali n. 1</t>
  </si>
  <si>
    <t>07012000300</t>
  </si>
  <si>
    <t>c/c Postali n. 2</t>
  </si>
  <si>
    <t>08010000100</t>
  </si>
  <si>
    <t>08012000200</t>
  </si>
  <si>
    <t>Fatture e ric. da emettere a Prefetture</t>
  </si>
  <si>
    <t>08012000210</t>
  </si>
  <si>
    <t>Fatture e ric. da emettere a Comuni</t>
  </si>
  <si>
    <t>08012000270</t>
  </si>
  <si>
    <t>Fatture e ric. da emettere a Clienti Privati</t>
  </si>
  <si>
    <t>08012000410</t>
  </si>
  <si>
    <t>Note credito da ricev. da Az. sanit. pubbl. della Reg. per altre prest.</t>
  </si>
  <si>
    <t>08012000440</t>
  </si>
  <si>
    <t>Note credito da ricev. da Società Partecipate</t>
  </si>
  <si>
    <t>08012000460</t>
  </si>
  <si>
    <t>Note credito da ricev. da altri fornitori</t>
  </si>
  <si>
    <t>20010000100</t>
  </si>
  <si>
    <t>20015000150</t>
  </si>
  <si>
    <t>20015000170</t>
  </si>
  <si>
    <t>Finanziamenti per investim. da rettifica contrib. in conto es.</t>
  </si>
  <si>
    <t>20015000190</t>
  </si>
  <si>
    <t>Riserve da plusvalenze da reinvestire</t>
  </si>
  <si>
    <t>20015000250</t>
  </si>
  <si>
    <t>Donazioni e lasciti vincolati ad investimenti</t>
  </si>
  <si>
    <t>20020000100</t>
  </si>
  <si>
    <t>Utili esercizi precedenti</t>
  </si>
  <si>
    <t>20020000150</t>
  </si>
  <si>
    <t>Perdite esercizi precedenti</t>
  </si>
  <si>
    <t>22010500300</t>
  </si>
  <si>
    <t>F.do amm. Concessioni, software, licenze d'uso e marchi</t>
  </si>
  <si>
    <t>22011000110</t>
  </si>
  <si>
    <t>F.do amm. fabbr. indisp.(gravati da vinc. destin.)</t>
  </si>
  <si>
    <t>22011000120</t>
  </si>
  <si>
    <t>F.do amm. fabb. disp.(non gravati da vinc. dest.)</t>
  </si>
  <si>
    <t>22011000150</t>
  </si>
  <si>
    <t>F.do amm. impianti e macchinari</t>
  </si>
  <si>
    <t>22011000200</t>
  </si>
  <si>
    <t>F.do amm. attrezzature sanitarie</t>
  </si>
  <si>
    <t>22011000250</t>
  </si>
  <si>
    <t>F.do amm. attrezz. non sanitarie</t>
  </si>
  <si>
    <t>22011000300</t>
  </si>
  <si>
    <t>F.do amm. mobili e arredi</t>
  </si>
  <si>
    <t>22011000400</t>
  </si>
  <si>
    <t>F.do amm. automezzi ed autov. (comprese ambulanze)</t>
  </si>
  <si>
    <t>22011000450</t>
  </si>
  <si>
    <t>F.do amm. macchine elettroniche</t>
  </si>
  <si>
    <t>22011000460</t>
  </si>
  <si>
    <t>F.do amm. macchine ordinarie d'ufficio</t>
  </si>
  <si>
    <t>22011000470</t>
  </si>
  <si>
    <t>F.do amm. telefoni cellulari</t>
  </si>
  <si>
    <t>22011000500</t>
  </si>
  <si>
    <t>F.do amm. altri beni materiali</t>
  </si>
  <si>
    <t>23010000110</t>
  </si>
  <si>
    <t>F.do rinnovo contratt. MMG</t>
  </si>
  <si>
    <t>23010000115</t>
  </si>
  <si>
    <t>F.do rinnovo contratt. PLS</t>
  </si>
  <si>
    <t>23010000120</t>
  </si>
  <si>
    <t>F.do rinnovo contratt. MGM</t>
  </si>
  <si>
    <t>23010000122</t>
  </si>
  <si>
    <t>F.do per interessi di mora</t>
  </si>
  <si>
    <t>23010000125</t>
  </si>
  <si>
    <t>Altri fondi</t>
  </si>
  <si>
    <t>23010000130</t>
  </si>
  <si>
    <t>Fondo rinnovo contrattuale Specialisti interni</t>
  </si>
  <si>
    <t>23010000135</t>
  </si>
  <si>
    <t>Fondo rinnovo contrattuale Medicina dei servizi</t>
  </si>
  <si>
    <t>23010000140</t>
  </si>
  <si>
    <t>F.do rinnovo contratt. pers. Dirig. Medica</t>
  </si>
  <si>
    <t>23010000145</t>
  </si>
  <si>
    <t>F.do rinnovo contratt. pers. Dirig. Sanit. Non Medica</t>
  </si>
  <si>
    <t>23010000150</t>
  </si>
  <si>
    <t>F.do rinnovo contratt. pers. Comp. Ruolo Sanitario</t>
  </si>
  <si>
    <t>23010500150</t>
  </si>
  <si>
    <t>F.do Svalut. Crediti da Comune</t>
  </si>
  <si>
    <t>23010500305</t>
  </si>
  <si>
    <t>F.do Svalut. Crediti da Clienti</t>
  </si>
  <si>
    <t>23011000100</t>
  </si>
  <si>
    <t>F.do per premio di operosita (SUMAI)</t>
  </si>
  <si>
    <t>23012000105</t>
  </si>
  <si>
    <t>F.do rischi per cause civili ed oneri processuali</t>
  </si>
  <si>
    <t>23012000110</t>
  </si>
  <si>
    <t>F.do rischi per contenzioso personale dipendente</t>
  </si>
  <si>
    <t>23012000115</t>
  </si>
  <si>
    <t>F.do rischi connessi all'acq. di prestaz. sanit. da priv.</t>
  </si>
  <si>
    <t>23012000120</t>
  </si>
  <si>
    <t>F.do rischi per copertura diretta dei rischi (autoassicuraz.)</t>
  </si>
  <si>
    <t>23012000125</t>
  </si>
  <si>
    <t>Altri fondi rischi</t>
  </si>
  <si>
    <t>23012500100</t>
  </si>
  <si>
    <t>F.do quote inutiliz. contrib. da Reg. per quota F.S. vinc.</t>
  </si>
  <si>
    <t>23012500500</t>
  </si>
  <si>
    <t>F.do quote  inutiliz. contrib. vinc. da sogg. pubb. (extra F.do)</t>
  </si>
  <si>
    <t>26005000110</t>
  </si>
  <si>
    <t>Altri debiti v/Stato</t>
  </si>
  <si>
    <t>26012000100</t>
  </si>
  <si>
    <t>26013000160</t>
  </si>
  <si>
    <t>Debiti v/Az. sanit. pubbl. della Reg.-altre prest.</t>
  </si>
  <si>
    <t>26013000170</t>
  </si>
  <si>
    <t xml:space="preserve">Debiti v/Az. sanit. pubbl. extraregione </t>
  </si>
  <si>
    <t>26013700120</t>
  </si>
  <si>
    <t>Debiti v/altre partecipate</t>
  </si>
  <si>
    <t>26014000100</t>
  </si>
  <si>
    <t>INPS</t>
  </si>
  <si>
    <t>26014000200</t>
  </si>
  <si>
    <t>INPDAP</t>
  </si>
  <si>
    <t>26014000225</t>
  </si>
  <si>
    <t>Riscatti INPDAP</t>
  </si>
  <si>
    <t>26014000310</t>
  </si>
  <si>
    <t>Debiti v/EMPAM per Generici e Pediatri</t>
  </si>
  <si>
    <t>26014000320</t>
  </si>
  <si>
    <t>Debiti v/EMPAM per Contin. Assistenz.</t>
  </si>
  <si>
    <t>26014000330</t>
  </si>
  <si>
    <t>Debiti v/EMPAM per Medic. dei Servizi</t>
  </si>
  <si>
    <t>26014000340</t>
  </si>
  <si>
    <t>Debiti v/EMPAM per Medici Ambulatoriali</t>
  </si>
  <si>
    <t>26014000350</t>
  </si>
  <si>
    <t>Debiti v/EMPAM per Convenz. Esterni</t>
  </si>
  <si>
    <t>26014000400</t>
  </si>
  <si>
    <t>ONAOSI</t>
  </si>
  <si>
    <t>26014000450</t>
  </si>
  <si>
    <t>ENPAF</t>
  </si>
  <si>
    <t>26014000500</t>
  </si>
  <si>
    <t>ENPAV</t>
  </si>
  <si>
    <t>26014000550</t>
  </si>
  <si>
    <t>INAIL</t>
  </si>
  <si>
    <t>26014000600</t>
  </si>
  <si>
    <t>ENPAB</t>
  </si>
  <si>
    <t>26014000650</t>
  </si>
  <si>
    <t>ENPAP</t>
  </si>
  <si>
    <t>26014000700</t>
  </si>
  <si>
    <t>FEDERFARMA ROMA</t>
  </si>
  <si>
    <t>26014000800</t>
  </si>
  <si>
    <t>Debiti v/F.DO NAZIONALE 0,02% Farm. Priv.</t>
  </si>
  <si>
    <t>26014000850</t>
  </si>
  <si>
    <t>Debiti v/Enti Previd. diversi</t>
  </si>
  <si>
    <t>26014000860</t>
  </si>
  <si>
    <t>Debiti verso Enti Prev. per compet. es. prec.</t>
  </si>
  <si>
    <t>26014000900</t>
  </si>
  <si>
    <t>Altri Istituti</t>
  </si>
  <si>
    <t>26016000100</t>
  </si>
  <si>
    <t>Debiti v/Medici di Assist. San. di Base</t>
  </si>
  <si>
    <t>26016000150</t>
  </si>
  <si>
    <t>Debiti v/Farmacie Convenzionate</t>
  </si>
  <si>
    <t>26016000300</t>
  </si>
  <si>
    <t>Debiti v/Altre categorie convenz.</t>
  </si>
  <si>
    <t>26016000400</t>
  </si>
  <si>
    <t>26016000450</t>
  </si>
  <si>
    <t>Debiti v/Sindacati</t>
  </si>
  <si>
    <t>26016000500</t>
  </si>
  <si>
    <t>Debiti per rimb. e/o sussidi agli assistiti</t>
  </si>
  <si>
    <t>26016000650</t>
  </si>
  <si>
    <t>Debiti v/Borsisti</t>
  </si>
  <si>
    <t>26016000700</t>
  </si>
  <si>
    <t>Debiti per cessioni, rate ed assicurazioni</t>
  </si>
  <si>
    <t>26016000750</t>
  </si>
  <si>
    <t>Somme a disposizione per c/terzi</t>
  </si>
  <si>
    <t>26016000850</t>
  </si>
  <si>
    <t>Altri debiti diversi</t>
  </si>
  <si>
    <t>26016000900</t>
  </si>
  <si>
    <t>Debiti per reincassi di mandati da riemettere</t>
  </si>
  <si>
    <t>27011000125</t>
  </si>
  <si>
    <t>Debiti per ritenute IRPEF COD 1001</t>
  </si>
  <si>
    <t>27011000130</t>
  </si>
  <si>
    <t>Debiti per ritenute IRPEF COD 1002</t>
  </si>
  <si>
    <t>27011000140</t>
  </si>
  <si>
    <t>Debiti per ritenute IRPEF COD 1012</t>
  </si>
  <si>
    <t>27011000300</t>
  </si>
  <si>
    <t>Debiti per ritenute IRPEF lavoratori autonomi</t>
  </si>
  <si>
    <t>27011000325</t>
  </si>
  <si>
    <t>Debiti IRPEF cod. TRIBUTO 4730</t>
  </si>
  <si>
    <t>27011000350</t>
  </si>
  <si>
    <t>Debiti IRPEF cod. TRIBUTO 4731</t>
  </si>
  <si>
    <t>27011000400</t>
  </si>
  <si>
    <t>Addizionale Comunale IRPEF</t>
  </si>
  <si>
    <t>27011000425</t>
  </si>
  <si>
    <t>Addizionale Regionale IRPEF</t>
  </si>
  <si>
    <t>27011000475</t>
  </si>
  <si>
    <t>Interessi IRPEF 730</t>
  </si>
  <si>
    <t>27011000525</t>
  </si>
  <si>
    <t>27011000550</t>
  </si>
  <si>
    <t>Debiti per IVA da Split Payment</t>
  </si>
  <si>
    <t>27011000625</t>
  </si>
  <si>
    <t>27011000630</t>
  </si>
  <si>
    <t>Debiti IRAP per competenze esercizi precedenti</t>
  </si>
  <si>
    <t>27011000650</t>
  </si>
  <si>
    <t>Altri debiti v/Erario</t>
  </si>
  <si>
    <t>27012000100</t>
  </si>
  <si>
    <t>Debiti v/pers. dipendente</t>
  </si>
  <si>
    <t>27012000105</t>
  </si>
  <si>
    <t>Debiti v/personale dip. accantonam. fine esercizio</t>
  </si>
  <si>
    <t>27012000110</t>
  </si>
  <si>
    <t>Debiti V/pers. dip. per ferie matur. e non godute</t>
  </si>
  <si>
    <t>27012000200</t>
  </si>
  <si>
    <t>Debiti v/Amministratori</t>
  </si>
  <si>
    <t>27510000100</t>
  </si>
  <si>
    <t>Debiti verso altri fornitori (partitario)</t>
  </si>
  <si>
    <t>27510000150</t>
  </si>
  <si>
    <t>Debiti verso erog. (priv. accr. e conv.) di prestaz. sanit.</t>
  </si>
  <si>
    <t>28010000100</t>
  </si>
  <si>
    <t>28012000120</t>
  </si>
  <si>
    <t>Fatture da ricev. da Az. sanit. pubbl. della Reg. per altre prest.</t>
  </si>
  <si>
    <t>28012000130</t>
  </si>
  <si>
    <t>Fatture da ricev. da Az. sanit. pubbl. extrareg.</t>
  </si>
  <si>
    <t>28012000140</t>
  </si>
  <si>
    <t>Fatture da ricev. da Enti della Regione</t>
  </si>
  <si>
    <t>28012000145</t>
  </si>
  <si>
    <t>Fatture da ricev. da Società Partecipate</t>
  </si>
  <si>
    <t>28012000160</t>
  </si>
  <si>
    <t>Fatture da ricev. da erog. (priv. accr. e conv.) di prestaz. sanit.</t>
  </si>
  <si>
    <t>28012000170</t>
  </si>
  <si>
    <t>Fatture da ricev. da altri fornitori</t>
  </si>
  <si>
    <t>28012000171</t>
  </si>
  <si>
    <t>Fatture da ricev. da altri forn. (rilev. manuale)</t>
  </si>
  <si>
    <t>70010000006</t>
  </si>
  <si>
    <t>70010000008</t>
  </si>
  <si>
    <t>70010000009</t>
  </si>
  <si>
    <t>70010000011</t>
  </si>
  <si>
    <t>Ossigeno Terap. e altri Gas Medicali Con AIC</t>
  </si>
  <si>
    <t>70010000018</t>
  </si>
  <si>
    <t>70010000020</t>
  </si>
  <si>
    <t>70010000030</t>
  </si>
  <si>
    <t>70010000036</t>
  </si>
  <si>
    <t>70010000040</t>
  </si>
  <si>
    <t>70010000045</t>
  </si>
  <si>
    <t>70010000050</t>
  </si>
  <si>
    <t>70010000056</t>
  </si>
  <si>
    <t>70010000060</t>
  </si>
  <si>
    <t>70010000065</t>
  </si>
  <si>
    <t>70010000070</t>
  </si>
  <si>
    <t>70010000085</t>
  </si>
  <si>
    <t>70010500005</t>
  </si>
  <si>
    <t>70010500010</t>
  </si>
  <si>
    <t>Materiali di guardaroba, pulizia e conv. in gen.</t>
  </si>
  <si>
    <t>70010500015</t>
  </si>
  <si>
    <t>70010500020</t>
  </si>
  <si>
    <t>70010500025</t>
  </si>
  <si>
    <t>70010500030</t>
  </si>
  <si>
    <t>Materiali per la manut. in strutture immob.</t>
  </si>
  <si>
    <t>70010500035</t>
  </si>
  <si>
    <t>Materiali per la manut. di impianti</t>
  </si>
  <si>
    <t>70010500040</t>
  </si>
  <si>
    <t>Materiali per la manut. di automezzi(sanit. e non)</t>
  </si>
  <si>
    <t>70010500045</t>
  </si>
  <si>
    <t>Materiali per la manut. di attrezzature sanit.</t>
  </si>
  <si>
    <t>70010500055</t>
  </si>
  <si>
    <t>70010500060</t>
  </si>
  <si>
    <t>70610000005</t>
  </si>
  <si>
    <t>70610000010</t>
  </si>
  <si>
    <t>70610000015</t>
  </si>
  <si>
    <t>70610000020</t>
  </si>
  <si>
    <t>70610000025</t>
  </si>
  <si>
    <t>70610000030</t>
  </si>
  <si>
    <t>70610000035</t>
  </si>
  <si>
    <t>70610000040</t>
  </si>
  <si>
    <t>70610000047</t>
  </si>
  <si>
    <t>70610000052</t>
  </si>
  <si>
    <t>Convenzioni con medici della med. dei serv. (Competenze)</t>
  </si>
  <si>
    <t>70610000054</t>
  </si>
  <si>
    <t>Convenzioni con medici della med. dei serv. (Oneri)</t>
  </si>
  <si>
    <t>70610000055</t>
  </si>
  <si>
    <t>70610000056</t>
  </si>
  <si>
    <t>70610000057</t>
  </si>
  <si>
    <t>Convenzioni con psicologi (Competenze)</t>
  </si>
  <si>
    <t>70610000058</t>
  </si>
  <si>
    <t>Convenzioni con psicologi (Oneri)</t>
  </si>
  <si>
    <t>70610000080</t>
  </si>
  <si>
    <t>70610500005</t>
  </si>
  <si>
    <t>70610500010</t>
  </si>
  <si>
    <t>70610500015</t>
  </si>
  <si>
    <t>70610500020</t>
  </si>
  <si>
    <t>70610500025</t>
  </si>
  <si>
    <t>70610500030</t>
  </si>
  <si>
    <t>70610500035</t>
  </si>
  <si>
    <t>70610500040</t>
  </si>
  <si>
    <t>70610500080</t>
  </si>
  <si>
    <t>Fisiokinesiterapia in convenz. est. (Competenze)</t>
  </si>
  <si>
    <t>70611000135</t>
  </si>
  <si>
    <t>Ass. Riab.semiresid. in Ist. sch. tipo art.26 L833/78 da priv. (intrareg.)</t>
  </si>
  <si>
    <t>70611000140</t>
  </si>
  <si>
    <t>Ass. Riab.semiresid. in Ist. sch. tipo art.26 L833/78 da priv. (extrareg.)</t>
  </si>
  <si>
    <t>70611000160</t>
  </si>
  <si>
    <t>Ass. Riab.resid. in Ist. sch. tipo art.26 L833/78 da priv. (intrareg.)</t>
  </si>
  <si>
    <t>70611000165</t>
  </si>
  <si>
    <t>Ass. Riab.resid. in Ist. sch. tipo art.26 L833/78 da priv. (extrareg.)</t>
  </si>
  <si>
    <t>70611000185</t>
  </si>
  <si>
    <t>Ass. Riab.domic. in Ist. sch. tipo art.26 L833/78 da priv. (intrareg.)</t>
  </si>
  <si>
    <t>70611000190</t>
  </si>
  <si>
    <t>Ass. Riab.domic. in Ist. sch. tipo art.26 L833/78 da priv. (extrareg.)</t>
  </si>
  <si>
    <t>70611100020</t>
  </si>
  <si>
    <t>Ass. Riab.semiresid. per malati e disturb. ment. priv. (intrareg.)</t>
  </si>
  <si>
    <t>70611100030</t>
  </si>
  <si>
    <t>Ass. Riab.resid. per malati e disturb. ment. pubbl. (Az. sanit. pubbl. Reg.)</t>
  </si>
  <si>
    <t>70611100045</t>
  </si>
  <si>
    <t>Ass. Riab.resid. per malati e disturb. ment. priv. (intrareg.)</t>
  </si>
  <si>
    <t>70611100050</t>
  </si>
  <si>
    <t>Ass. Riab.resid. per malati e disturb. ment. priv. (extrareg.)</t>
  </si>
  <si>
    <t>70611100070</t>
  </si>
  <si>
    <t>Ass. Riab.domic. per malati e disturb. ment. priv. (intrareg.)</t>
  </si>
  <si>
    <t>70611200020</t>
  </si>
  <si>
    <t>Convenzioni per  ADI da priv. (intrareg.)</t>
  </si>
  <si>
    <t>70611200070</t>
  </si>
  <si>
    <t>Ass. Riab.resid. per tossicodip.da priv. (intrareg.)</t>
  </si>
  <si>
    <t>70611200075</t>
  </si>
  <si>
    <t>Ass. Riab.resid. per tossicodip.da priv. (extrareg.)</t>
  </si>
  <si>
    <t>70611200120</t>
  </si>
  <si>
    <t>Ass. Riab.semiresid. per anziani da priv. (intrareg.)</t>
  </si>
  <si>
    <t>70611200145</t>
  </si>
  <si>
    <t>Ass. Riab.resid. per anziani da priv. (intrareg.)</t>
  </si>
  <si>
    <t>70611200195</t>
  </si>
  <si>
    <t>Prestaz. Hospice da priv. (intrareg.)</t>
  </si>
  <si>
    <t>70611200220</t>
  </si>
  <si>
    <t>Ass. Semiresidenziale per DISABILI da privato - Reg. Reg. 4/2007 (intraregionale)</t>
  </si>
  <si>
    <t>70611200245</t>
  </si>
  <si>
    <t>Ass. Residenziale per DISABILI da privato - Reg. Reg. 4/2007 (intraregionale)</t>
  </si>
  <si>
    <t>70611500005</t>
  </si>
  <si>
    <t>Assist. protesica tramite strutture private</t>
  </si>
  <si>
    <t>70611500010</t>
  </si>
  <si>
    <t>Assist. integrativa da privato</t>
  </si>
  <si>
    <t>70611500045</t>
  </si>
  <si>
    <t>Assist. integrativa da pubbl. (Az. sanit. pubbl. Reg.)</t>
  </si>
  <si>
    <t>70611500055</t>
  </si>
  <si>
    <t>Assist. integrativa da pubbl. (extrareg.)</t>
  </si>
  <si>
    <t>70612300020</t>
  </si>
  <si>
    <t>Assistenza termale da privato</t>
  </si>
  <si>
    <t>70612300045</t>
  </si>
  <si>
    <t>70612500070</t>
  </si>
  <si>
    <t>Assistenza osped. da privato</t>
  </si>
  <si>
    <t>70613000010</t>
  </si>
  <si>
    <t>70613000015</t>
  </si>
  <si>
    <t>70613000020</t>
  </si>
  <si>
    <t>Rimborso L.210/92</t>
  </si>
  <si>
    <t>70613000030</t>
  </si>
  <si>
    <t>Rimb. e contr. ad allevat. per abbattim. bestiame</t>
  </si>
  <si>
    <t>70613000035</t>
  </si>
  <si>
    <t>70613000040</t>
  </si>
  <si>
    <t>70613000042</t>
  </si>
  <si>
    <t>70613000047</t>
  </si>
  <si>
    <t>70613000049</t>
  </si>
  <si>
    <t>70613000050</t>
  </si>
  <si>
    <t>70613000055</t>
  </si>
  <si>
    <t>70613000110</t>
  </si>
  <si>
    <t>70613600015</t>
  </si>
  <si>
    <t>Compensi al pers. per ALPI- Area specialistica</t>
  </si>
  <si>
    <t>70613600035</t>
  </si>
  <si>
    <t>Compensi al pers. per ALPI - Consulenze (ex art. 55 c.1)</t>
  </si>
  <si>
    <t>70613600055</t>
  </si>
  <si>
    <t>Compensi al pers. per ALPI - Altro</t>
  </si>
  <si>
    <t>70613600060</t>
  </si>
  <si>
    <t>Oneri su compensi al pers. per ALPI - Altro</t>
  </si>
  <si>
    <t>70613700005</t>
  </si>
  <si>
    <t>Consulenze sanit. e sociosan. da Az. sanit. pubbl. della Reg.</t>
  </si>
  <si>
    <t>70613700100</t>
  </si>
  <si>
    <t>Consulenze sanit. da priv. - art. 55, co. 2, CCNL 8/6/2000. Dirig. Medici</t>
  </si>
  <si>
    <t>70613700120</t>
  </si>
  <si>
    <t>Consulenze sanit. da priv. - (prestazioni aggiuntive) Comparto L. 1/2002</t>
  </si>
  <si>
    <t>70613700300</t>
  </si>
  <si>
    <t>Co.Co.Co. sanit. e socios.  Dirigenza Medica. Competenze</t>
  </si>
  <si>
    <t>70613700305</t>
  </si>
  <si>
    <t>Co.Co.Co. sanit. e socios.  Dirigenza Medica. Oneri</t>
  </si>
  <si>
    <t>70613700310</t>
  </si>
  <si>
    <t>Co.Co.Co. sanit. e socios.  Dirigenza Sanitaria Non Medica. Competenze</t>
  </si>
  <si>
    <t>70613700315</t>
  </si>
  <si>
    <t>Co.Co.Co. sanit. e socios.  Dirigenza Sanitaria Non Medica. Oneri</t>
  </si>
  <si>
    <t>70613700325</t>
  </si>
  <si>
    <t>Co.Co.Co. sanit. e socios. Comparto Ruolo Sanitario. Oneri</t>
  </si>
  <si>
    <t>70613700450</t>
  </si>
  <si>
    <t>70613700500</t>
  </si>
  <si>
    <t>Altre collab. e prestaz. di lavoro - area sanit.. Compensi ed oneri tiroc.</t>
  </si>
  <si>
    <t>70613700505</t>
  </si>
  <si>
    <t>Altre collab. e prestaz. di lavoro - area sanit.. Compensi ed oneri borsisti</t>
  </si>
  <si>
    <t>70613700510</t>
  </si>
  <si>
    <t>Altre collab. e prestaz. di lavoro - area sanit.</t>
  </si>
  <si>
    <t>70613700705</t>
  </si>
  <si>
    <t>Rimb. oneri stip. pers. sanit. in comando da Regione, sogg. pubbl. e Univ.</t>
  </si>
  <si>
    <t>70613700710</t>
  </si>
  <si>
    <t>Rimb. oneri stip. pers. sanit. in comando da az. di altre Regioni (extrareg.)</t>
  </si>
  <si>
    <t>70614000005</t>
  </si>
  <si>
    <t>70614000010</t>
  </si>
  <si>
    <t>70614000110</t>
  </si>
  <si>
    <t>Esami diagnostici da pubbl. - Az. sanit. pubbl. Reg.</t>
  </si>
  <si>
    <t>70614000115</t>
  </si>
  <si>
    <t>Altri servizi sanit. e sociosan. a rilev. sanit. da pubbl. - Az. sanit. pubbl. Reg.</t>
  </si>
  <si>
    <t>70614000140</t>
  </si>
  <si>
    <t>Esami diagnostici da pubbl. (extrareg.)</t>
  </si>
  <si>
    <t>70614000155</t>
  </si>
  <si>
    <t>70614000160</t>
  </si>
  <si>
    <t>70710000005</t>
  </si>
  <si>
    <t>Ass. Farmaceutica - Mob. pass. intrareg.</t>
  </si>
  <si>
    <t>70710000010</t>
  </si>
  <si>
    <t>Medicina di base - Mob. pass. intrareg.</t>
  </si>
  <si>
    <t>70710000100</t>
  </si>
  <si>
    <t>Somministraz. diretta  - Mob. pass. intrareg. v/ ASL-AOU</t>
  </si>
  <si>
    <t>70710000105</t>
  </si>
  <si>
    <t>Somministraz. diretta  - Mob. pass. intrareg. v/IRCCS pubb.</t>
  </si>
  <si>
    <t>70710000110</t>
  </si>
  <si>
    <t>Somministraz. diretta  - Mob. pass. intrareg. v/IRCCS priv.</t>
  </si>
  <si>
    <t>70710000115</t>
  </si>
  <si>
    <t>Somministraz. diretta  - Mob. pass. intrareg. v/EE</t>
  </si>
  <si>
    <t>70710000200</t>
  </si>
  <si>
    <t>Ass. Specialistica - Mob. pass. intrareg. v/ ASL-AOU</t>
  </si>
  <si>
    <t>70710000205</t>
  </si>
  <si>
    <t>Ass. Specialistica - Mob. pass. intrareg. v/IRCCS pubb.</t>
  </si>
  <si>
    <t>70710000210</t>
  </si>
  <si>
    <t>Ass. Specialistica - Mob. pass. intrareg. v/IRCSS e Policlinici priv.</t>
  </si>
  <si>
    <t>70710000215</t>
  </si>
  <si>
    <t>Ass. Specialistica - Mob. pass. intrareg. v/E.E.</t>
  </si>
  <si>
    <t>70710000300</t>
  </si>
  <si>
    <t>Ass. Riabilitativa  - Mob. pass. intrareg.</t>
  </si>
  <si>
    <t>70710000305</t>
  </si>
  <si>
    <t>Ass. termale - Mob. pass. intrareg.</t>
  </si>
  <si>
    <t>70710000400</t>
  </si>
  <si>
    <t>Ass. Ospedaliera - Mob. pass. intrareg. v/ ASL-AOU</t>
  </si>
  <si>
    <t>70710000405</t>
  </si>
  <si>
    <t>Ass. Ospedaliera - Mob. pass. intrareg. v/IRCCS pubb.</t>
  </si>
  <si>
    <t>70710000410</t>
  </si>
  <si>
    <t>Ass. Ospedaliera - Mob. pass. intrareg. v/IRCCS priv.</t>
  </si>
  <si>
    <t>70710000415</t>
  </si>
  <si>
    <t>Ass. Ospedaliera - Mob. pass. intrareg. v/EE</t>
  </si>
  <si>
    <t>70711000005</t>
  </si>
  <si>
    <t>Ass.Farmaceutica - Mob. pass. extrareg.</t>
  </si>
  <si>
    <t>70711000010</t>
  </si>
  <si>
    <t>Medicina di Base - Mob. pass. extrareg.</t>
  </si>
  <si>
    <t>70711000100</t>
  </si>
  <si>
    <t>Somministrazione diretta  - Mob. pass. extrareg.</t>
  </si>
  <si>
    <t>70711000200</t>
  </si>
  <si>
    <t>Assistenza specialistica - Mob. pass. extrareg.</t>
  </si>
  <si>
    <t>70711000305</t>
  </si>
  <si>
    <t>Assistenza termale da pubblico - Mob. pass. extrareg.</t>
  </si>
  <si>
    <t>70711000400</t>
  </si>
  <si>
    <t>Assistenza ospedaliera da pubblico - Mob. pass. extrareg.</t>
  </si>
  <si>
    <t>70711000500</t>
  </si>
  <si>
    <t>Trasporti Sanitari - da pubblico - Mob. pass. extrareg.</t>
  </si>
  <si>
    <t>71210000003</t>
  </si>
  <si>
    <t>71210000005</t>
  </si>
  <si>
    <t>71210000010</t>
  </si>
  <si>
    <t>71210000015</t>
  </si>
  <si>
    <t>71210000020</t>
  </si>
  <si>
    <t>71210000025</t>
  </si>
  <si>
    <t>71210000030</t>
  </si>
  <si>
    <t>71210000035</t>
  </si>
  <si>
    <t>71210000037</t>
  </si>
  <si>
    <t>In house - Pulizia</t>
  </si>
  <si>
    <t>71210000040</t>
  </si>
  <si>
    <t>71210000060</t>
  </si>
  <si>
    <t>71210000065</t>
  </si>
  <si>
    <t>71210000070</t>
  </si>
  <si>
    <t>71210000075</t>
  </si>
  <si>
    <t>71210000080</t>
  </si>
  <si>
    <t>71210000085</t>
  </si>
  <si>
    <t>71210000090</t>
  </si>
  <si>
    <t>71210000095</t>
  </si>
  <si>
    <t>71210000102</t>
  </si>
  <si>
    <t>In house - Servizio di Portierato e Ausiliariato</t>
  </si>
  <si>
    <t>71210000105</t>
  </si>
  <si>
    <t>71210000120</t>
  </si>
  <si>
    <t>71210000135</t>
  </si>
  <si>
    <t>71210000140</t>
  </si>
  <si>
    <t>71210000145</t>
  </si>
  <si>
    <t>71210000155</t>
  </si>
  <si>
    <t>Indennità per docenza svolta da personale dip.</t>
  </si>
  <si>
    <t>71210000158</t>
  </si>
  <si>
    <t>71210000160</t>
  </si>
  <si>
    <t>71210000165</t>
  </si>
  <si>
    <t>71210000170</t>
  </si>
  <si>
    <t>71210000175</t>
  </si>
  <si>
    <t>71210000185</t>
  </si>
  <si>
    <t>71210500015</t>
  </si>
  <si>
    <t>71210500020</t>
  </si>
  <si>
    <t>Consulenze Amm.ve da Az. sanit. pubbl. della Reg.</t>
  </si>
  <si>
    <t>71210500030</t>
  </si>
  <si>
    <t>Consulenze Amm.ve da privato</t>
  </si>
  <si>
    <t>71210500350</t>
  </si>
  <si>
    <t>Co.Co.Co. comparto ruolo amm.vo - Competenze</t>
  </si>
  <si>
    <t>71210500355</t>
  </si>
  <si>
    <t>Co.Co.Co. comparto ruolo amm.vo - Oneri sociali</t>
  </si>
  <si>
    <t>71210500500</t>
  </si>
  <si>
    <t xml:space="preserve">Altre collaboraz. e prestaz. di lavoro - area non sanitaria </t>
  </si>
  <si>
    <t>71210500505</t>
  </si>
  <si>
    <t>Rimb. oneri stip. pers. non sanit. in comando da Az. sanit. pubbl. Reg.</t>
  </si>
  <si>
    <t>71210500510</t>
  </si>
  <si>
    <t>Rimb. oneri stip. pers. non sanit. in comando da Regione, soggetti pubbl. e Univ.</t>
  </si>
  <si>
    <t>71210500515</t>
  </si>
  <si>
    <t>Rimb. oneri stip. pers. non sanit. in comando da az. di altre Regioni (extrareg.)</t>
  </si>
  <si>
    <t>71510000005</t>
  </si>
  <si>
    <t>71510000010</t>
  </si>
  <si>
    <t>71510000015</t>
  </si>
  <si>
    <t>71510000020</t>
  </si>
  <si>
    <t>71510000030</t>
  </si>
  <si>
    <t>71510000035</t>
  </si>
  <si>
    <t>71810000005</t>
  </si>
  <si>
    <t>71810000007</t>
  </si>
  <si>
    <t>71810000015</t>
  </si>
  <si>
    <t>71810000020</t>
  </si>
  <si>
    <t>Canoni di noleggio per attrezz. concesse in uso ad assist.</t>
  </si>
  <si>
    <t>71810000030</t>
  </si>
  <si>
    <t>71810000035</t>
  </si>
  <si>
    <t>72110500010</t>
  </si>
  <si>
    <t>Competenze fisse Dirig. Medica e Vet. T.I.</t>
  </si>
  <si>
    <t>72110500020</t>
  </si>
  <si>
    <t>Competenze da f.do posizione Dirig. Medica e Vet. T.I.</t>
  </si>
  <si>
    <t>72110500030</t>
  </si>
  <si>
    <t>Competenze da f.do disagio pericolo danno Dirig. Medica e Vet. T.I.</t>
  </si>
  <si>
    <t>72110500040</t>
  </si>
  <si>
    <t>Competenze da f.do produttività Dirig. Medica e Vet. T.I.</t>
  </si>
  <si>
    <t>72110500050</t>
  </si>
  <si>
    <t>Altre competenze extra fondi Dirig. Medica e Vet. T.I.</t>
  </si>
  <si>
    <t>72110500060</t>
  </si>
  <si>
    <t>Ferie maturate e non godute Dirig. Medica e Vet. T.I.</t>
  </si>
  <si>
    <t>72110500070</t>
  </si>
  <si>
    <t>Oneri sociali su ferie maturate e non godute Dirig. Medica e Vet. T.I.</t>
  </si>
  <si>
    <t>72110500080</t>
  </si>
  <si>
    <t>Oneri sociali su restanti retribuzioni Dirig. Medica e Vet. T.I.</t>
  </si>
  <si>
    <t>72110500110</t>
  </si>
  <si>
    <t>Competenze fisse Dirig. Sanit. non Medica T.I.</t>
  </si>
  <si>
    <t>72110500120</t>
  </si>
  <si>
    <t>Competenze da f.do posizione Dirig. Sanit. non Medica T.I.</t>
  </si>
  <si>
    <t>72110500130</t>
  </si>
  <si>
    <t>Competenze da f.do disagio pericolo danno Dirig. Sanit. non Medica T.I.</t>
  </si>
  <si>
    <t>72110500140</t>
  </si>
  <si>
    <t>Competenze da f.do produttività Dirig. Sanit. non Medica T.I.</t>
  </si>
  <si>
    <t>72110500150</t>
  </si>
  <si>
    <t>Altre competenze extra fondi Dirig. Sanit. non Medica T.I.</t>
  </si>
  <si>
    <t>72110500180</t>
  </si>
  <si>
    <t>Oneri sociali su restanti retribuzioni Dirig. Sanit. non Medica T.I.</t>
  </si>
  <si>
    <t>72110500210</t>
  </si>
  <si>
    <t>Competenze fisse Comparto Ruolo Sanitario T.I.</t>
  </si>
  <si>
    <t>72110500220</t>
  </si>
  <si>
    <t>Competenze da f.do fasce Comparto Ruolo Sanitario T.I.</t>
  </si>
  <si>
    <t>72110500230</t>
  </si>
  <si>
    <t>Competenze da f.do disagio pericolo danno Comparto Ruolo Sanitario T.I.</t>
  </si>
  <si>
    <t>72110500240</t>
  </si>
  <si>
    <t>Competenze da f.do produttività Comparto Ruolo Sanitario T.I.</t>
  </si>
  <si>
    <t>72110500250</t>
  </si>
  <si>
    <t>Altre competenze extra fondi Comparto Ruolo Sanitario T.I.</t>
  </si>
  <si>
    <t>72110500260</t>
  </si>
  <si>
    <t>Ferie maturate e non godute Comparto Ruolo Sanitario T.I.</t>
  </si>
  <si>
    <t>72110500270</t>
  </si>
  <si>
    <t>Oneri sociali su ferie maturate e non godute Comparto Ruolo Sanitario T.I.</t>
  </si>
  <si>
    <t>72110500280</t>
  </si>
  <si>
    <t>Oneri sociali su restanti retribuzioni Comparto Ruolo Sanitario T.I.</t>
  </si>
  <si>
    <t>72110600010</t>
  </si>
  <si>
    <t>Competenze fisse Dirig. Medica e Vet. T.D.</t>
  </si>
  <si>
    <t>72110600020</t>
  </si>
  <si>
    <t>Competenze da f.do posizione Dirig. Medica e Vet. T.D.</t>
  </si>
  <si>
    <t>72110600030</t>
  </si>
  <si>
    <t>Competenze da f.do disagio pericolo danno Dirig. Medica e Vet. T.D.</t>
  </si>
  <si>
    <t>72110600040</t>
  </si>
  <si>
    <t>Competenze da f.do produttività Dirig. Medica e Vet. T.D.</t>
  </si>
  <si>
    <t>72110600050</t>
  </si>
  <si>
    <t>Altre competenze extra fondi Dirig. Medica e Vet. T.D.</t>
  </si>
  <si>
    <t>72110600060</t>
  </si>
  <si>
    <t>Ferie maturate e non godute Dirig. Medica e Vet. T.D.</t>
  </si>
  <si>
    <t>72110600080</t>
  </si>
  <si>
    <t>Oneri sociali su restanti retribuzioni Dirig. Medica e Vet. T.D.</t>
  </si>
  <si>
    <t>72110600110</t>
  </si>
  <si>
    <t>Competenze fisse Dirig. Sanit. non Medica T.D.</t>
  </si>
  <si>
    <t>72110600120</t>
  </si>
  <si>
    <t>Competenze da f.do posizione Dirig. Sanit. non Medica T.D.</t>
  </si>
  <si>
    <t>72110600130</t>
  </si>
  <si>
    <t>Competenze da f.do disagio pericolo danno Dirig. Sanit. non Medica T.D.</t>
  </si>
  <si>
    <t>72110600140</t>
  </si>
  <si>
    <t>Competenze da f.do produttività Dirig. Sanit. non Medica T.D.</t>
  </si>
  <si>
    <t>72110600180</t>
  </si>
  <si>
    <t>Oneri sociali su restanti retribuzioni Dirig. Sanit. non Medica T.D.</t>
  </si>
  <si>
    <t>72110600210</t>
  </si>
  <si>
    <t>Competenze fisse Comparto Ruolo Sanitario T.D.</t>
  </si>
  <si>
    <t>72110600220</t>
  </si>
  <si>
    <t>Competenze da f.do fasce Comparto Ruolo Sanitario T.D.</t>
  </si>
  <si>
    <t>72110600230</t>
  </si>
  <si>
    <t>Competenze da f.do disagio pericolo danno Comparto Ruolo Sanitario T.D.</t>
  </si>
  <si>
    <t>72110600240</t>
  </si>
  <si>
    <t>Competenze da f.do produttività Comparto Ruolo Sanitario T.D.</t>
  </si>
  <si>
    <t>72110600250</t>
  </si>
  <si>
    <t>Altre competenze extra fondi Comparto Ruolo Sanitario T.D.</t>
  </si>
  <si>
    <t>72110600280</t>
  </si>
  <si>
    <t>Oneri sociali su restanti retribuzioni Comparto Ruolo Sanitario T.D.</t>
  </si>
  <si>
    <t>72410500110</t>
  </si>
  <si>
    <t>Competenze fisse Dirig. R.Prof.le T.I.</t>
  </si>
  <si>
    <t>72410500120</t>
  </si>
  <si>
    <t>Competenze da f.do posizione Dirig. R.Prof.le T.I.</t>
  </si>
  <si>
    <t>72410500140</t>
  </si>
  <si>
    <t>Competenze da f.do produttività Dirig. R.Prof.le T.I.</t>
  </si>
  <si>
    <t>72410500180</t>
  </si>
  <si>
    <t>Oneri sociali su restanti retribuzioni Dirig. R.Prof.le T.I.</t>
  </si>
  <si>
    <t>72410500210</t>
  </si>
  <si>
    <t>Competenze fisse Comparto R.Prof.le T.I.</t>
  </si>
  <si>
    <t>72410500220</t>
  </si>
  <si>
    <t>Competenze da f.do fasce Comparto R.Prof.le T.I.</t>
  </si>
  <si>
    <t>72410500240</t>
  </si>
  <si>
    <t>Competenze da f.do produttività Comparto R.Prof.le T.I.</t>
  </si>
  <si>
    <t>72410500280</t>
  </si>
  <si>
    <t>Oneri sociali su restanti retribuzioni Comparto R.Prof.le T.I.</t>
  </si>
  <si>
    <t>72710500110</t>
  </si>
  <si>
    <t>Competenze fisse Dirig. R.Tecnico T.I.</t>
  </si>
  <si>
    <t>72710500120</t>
  </si>
  <si>
    <t>Competenze da f.do posizione Dirig. R.Tecnico T.I.</t>
  </si>
  <si>
    <t>72710500130</t>
  </si>
  <si>
    <t>Competenze da f.do disagio pericolo danno Dirig. R.Tecnico T.I.</t>
  </si>
  <si>
    <t>72710500140</t>
  </si>
  <si>
    <t>Competenze da f.do produttività Dirig. R.Tecnico T.I.</t>
  </si>
  <si>
    <t>72710500180</t>
  </si>
  <si>
    <t>Oneri sociali su restanti retribuzioni Dirig. R.Tecnico T.I.</t>
  </si>
  <si>
    <t>72710500210</t>
  </si>
  <si>
    <t>Competenze fisse Comparto R.Tecnico T.I.</t>
  </si>
  <si>
    <t>72710500220</t>
  </si>
  <si>
    <t>Competenze da f.do fasce Comparto R.Tecnico T.I.</t>
  </si>
  <si>
    <t>72710500230</t>
  </si>
  <si>
    <t>Competenze da f.do disagio pericolo danno Comparto R.Tecnico T.I.</t>
  </si>
  <si>
    <t>72710500240</t>
  </si>
  <si>
    <t>Competenze da f.do produttività Comparto R.Tecnico T.I.</t>
  </si>
  <si>
    <t>72710500250</t>
  </si>
  <si>
    <t>Altre competenze extra fondi Comparto R.Tecnico T.I.</t>
  </si>
  <si>
    <t>72710500260</t>
  </si>
  <si>
    <t>Ferie maturate e non godute Comparto R.Tecnico T.I.</t>
  </si>
  <si>
    <t>72710500270</t>
  </si>
  <si>
    <t>Oneri sociali su ferie maturate e non godute Comparto R.Tecnico T.I.</t>
  </si>
  <si>
    <t>72710500280</t>
  </si>
  <si>
    <t>Oneri sociali su restanti retribuzioni Comparto R.Tecnico T.I.</t>
  </si>
  <si>
    <t>72710600210</t>
  </si>
  <si>
    <t>Competenze fisse Comparto R.Tecnico T.D.</t>
  </si>
  <si>
    <t>72710600220</t>
  </si>
  <si>
    <t>Competenze da f.do fasce Comparto R.Tecnico T.D.</t>
  </si>
  <si>
    <t>72710600230</t>
  </si>
  <si>
    <t>Competenze da f.do disagio pericolo danno Comparto R.Tecnico T.D.</t>
  </si>
  <si>
    <t>72710600240</t>
  </si>
  <si>
    <t>Competenze da f.do produttività Comparto R.Tecnico T.D.</t>
  </si>
  <si>
    <t>72710600250</t>
  </si>
  <si>
    <t>Altre competenze extra fondi Comparto R.Tecnico T.D.</t>
  </si>
  <si>
    <t>72710600280</t>
  </si>
  <si>
    <t>Oneri sociali su restanti retribuzioni Comparto R.Tecnico T.D.</t>
  </si>
  <si>
    <t>73010500110</t>
  </si>
  <si>
    <t>Competenze fisse Dirig. R.Amm.vo T.I.</t>
  </si>
  <si>
    <t>73010500120</t>
  </si>
  <si>
    <t>Competenze da f.do posizione Dirig. R.Amm.vo T.I.</t>
  </si>
  <si>
    <t>73010500130</t>
  </si>
  <si>
    <t>Competenze da f.do disagio pericolo danno Dirig. R.Amm.vo T.I.</t>
  </si>
  <si>
    <t>73010500140</t>
  </si>
  <si>
    <t>Competenze da f.do produttività Dirig. R.Amm.vo T.I.</t>
  </si>
  <si>
    <t>73010500150</t>
  </si>
  <si>
    <t>Altre competenze extra fondi Dirig. R.Amm.vo T.I.</t>
  </si>
  <si>
    <t>73010500160</t>
  </si>
  <si>
    <t>Ferie maturate e non godute Dirig. R.Amm.vo T.I.</t>
  </si>
  <si>
    <t>73010500170</t>
  </si>
  <si>
    <t>Oneri sociali su ferie maturate e non godute Dirig. R.Amm.vo T.I.</t>
  </si>
  <si>
    <t>73010500180</t>
  </si>
  <si>
    <t>Oneri sociali su restanti retribuzioni Dirig. R.Amm.vo T.I.</t>
  </si>
  <si>
    <t>73010500210</t>
  </si>
  <si>
    <t>Competenze fisse Comparto R.Amm.vo T.I.</t>
  </si>
  <si>
    <t>73010500220</t>
  </si>
  <si>
    <t>Competenze da f.do fasce Comparto R.Amm.vo T.I.</t>
  </si>
  <si>
    <t>73010500230</t>
  </si>
  <si>
    <t>Competenze da f.do disagio pericolo danno Comparto R.Amm.vo T.I.</t>
  </si>
  <si>
    <t>73010500240</t>
  </si>
  <si>
    <t>Competenze da f.do produttività Comparto R.Amm.vo T.I.</t>
  </si>
  <si>
    <t>73010500250</t>
  </si>
  <si>
    <t>Altre competenze extra fondi Comparto R.Amm.vo T.I.</t>
  </si>
  <si>
    <t>73010500260</t>
  </si>
  <si>
    <t>Ferie maturate e non godute Comparto R.Amm.vo T.I.</t>
  </si>
  <si>
    <t>73010500270</t>
  </si>
  <si>
    <t>Oneri sociali su ferie maturate e non godute Comparto R.Amm.vo T.I.</t>
  </si>
  <si>
    <t>73010500280</t>
  </si>
  <si>
    <t>Oneri sociali su restanti retribuzioni Comparto R.Amm.vo T.I.</t>
  </si>
  <si>
    <t>73010600110</t>
  </si>
  <si>
    <t>Competenze fisse Dirig. R.Amm.vo T.D.</t>
  </si>
  <si>
    <t>73010600120</t>
  </si>
  <si>
    <t>Competenze da f.do posizione Dirig. R.Amm.vo T.D.</t>
  </si>
  <si>
    <t>73010600140</t>
  </si>
  <si>
    <t>Competenze da f.do produttività Dirig. R.Amm.vo T.D.</t>
  </si>
  <si>
    <t>73010600180</t>
  </si>
  <si>
    <t>Oneri sociali su restanti retribuzioni Dirig. R.Amm.vo T.D.</t>
  </si>
  <si>
    <t>73010600210</t>
  </si>
  <si>
    <t>Competenze fisse Comparto R.Amm.vo T.D.</t>
  </si>
  <si>
    <t>73010600220</t>
  </si>
  <si>
    <t>Competenze da f.do fasce Comparto R.Amm.vo T.D.</t>
  </si>
  <si>
    <t>73010600230</t>
  </si>
  <si>
    <t>Competenze da f.do disagio pericolo danno Comparto R.Amm.vo T.D.</t>
  </si>
  <si>
    <t>73010600240</t>
  </si>
  <si>
    <t>Competenze da f.do produttività Comparto R.Amm.vo T.D.</t>
  </si>
  <si>
    <t>73010600280</t>
  </si>
  <si>
    <t>Oneri sociali su restanti retribuzioni Comparto R.Amm.vo T.D.</t>
  </si>
  <si>
    <t>73310000005</t>
  </si>
  <si>
    <t>73310000010</t>
  </si>
  <si>
    <t>73310000015</t>
  </si>
  <si>
    <t>73310000020</t>
  </si>
  <si>
    <t>73310000025</t>
  </si>
  <si>
    <t>73310000030</t>
  </si>
  <si>
    <t>73310000035</t>
  </si>
  <si>
    <t>73310000040</t>
  </si>
  <si>
    <t>73310000045</t>
  </si>
  <si>
    <t>73310000065</t>
  </si>
  <si>
    <t>73310000070</t>
  </si>
  <si>
    <t>73310000075</t>
  </si>
  <si>
    <t>73310000080</t>
  </si>
  <si>
    <t>73310500005</t>
  </si>
  <si>
    <t>73310500025</t>
  </si>
  <si>
    <t>73310500030</t>
  </si>
  <si>
    <t>73310500040</t>
  </si>
  <si>
    <t>73310500045</t>
  </si>
  <si>
    <t>73310500050</t>
  </si>
  <si>
    <t>73310500055</t>
  </si>
  <si>
    <t>73610000020</t>
  </si>
  <si>
    <t>73910000005</t>
  </si>
  <si>
    <t>Amm.to Fabbric. indisp. (gravati da vinc. di destinaz.)</t>
  </si>
  <si>
    <t>73910000020</t>
  </si>
  <si>
    <t>73910000025</t>
  </si>
  <si>
    <t>73910000035</t>
  </si>
  <si>
    <t>73910000040</t>
  </si>
  <si>
    <t>73910000045</t>
  </si>
  <si>
    <t>Amm.to Autov., motov. e simili (comprese ambul.)</t>
  </si>
  <si>
    <t>73910000050</t>
  </si>
  <si>
    <t>73910000055</t>
  </si>
  <si>
    <t>73910000060</t>
  </si>
  <si>
    <t>73910000065</t>
  </si>
  <si>
    <t>74210000025</t>
  </si>
  <si>
    <t>Acc.to F.do Svalut. Cred. da Clienti</t>
  </si>
  <si>
    <t>74510000006</t>
  </si>
  <si>
    <t>Rim. iniz. di Medicinali con AIC</t>
  </si>
  <si>
    <t>74510000008</t>
  </si>
  <si>
    <t>74510000009</t>
  </si>
  <si>
    <t>Rim. iniz. di Medicinali senza AIC</t>
  </si>
  <si>
    <t>74510000011</t>
  </si>
  <si>
    <t>Rim. iniz. di Ossigeno terap. e altri gas medicali con AIC</t>
  </si>
  <si>
    <t>74510000018</t>
  </si>
  <si>
    <t>74510000020</t>
  </si>
  <si>
    <t>Rim. iniz. di Prodotti dietetici</t>
  </si>
  <si>
    <t>74510000030</t>
  </si>
  <si>
    <t>Rim. iniz. di Vaccini</t>
  </si>
  <si>
    <t>74510000036</t>
  </si>
  <si>
    <t xml:space="preserve">Rim. iniz. di Materiali diagnostici </t>
  </si>
  <si>
    <t>74510000040</t>
  </si>
  <si>
    <t>Rim. iniz. di Mater. diagn., lastre RX, carta per ECG, ecc.</t>
  </si>
  <si>
    <t>74510000045</t>
  </si>
  <si>
    <t>Rim. iniz. di Mezzi di contrasto per RX</t>
  </si>
  <si>
    <t>74510000050</t>
  </si>
  <si>
    <t>Rim. iniz. di Presidi chirurgici e materiali sanitari</t>
  </si>
  <si>
    <t>74510000056</t>
  </si>
  <si>
    <t>Rim. iniz. di Protesi impiantabili attive</t>
  </si>
  <si>
    <t>74510000060</t>
  </si>
  <si>
    <t>Rim. iniz. di Materiale protesico forn. dir. (ass. prot.)</t>
  </si>
  <si>
    <t>74510000065</t>
  </si>
  <si>
    <t>Rim. iniz. di Materiali per emodialisi</t>
  </si>
  <si>
    <t>74510000085</t>
  </si>
  <si>
    <t>Rim. iniz. di Altri acquisti di beni sanitari</t>
  </si>
  <si>
    <t>74511000005</t>
  </si>
  <si>
    <t>Rim. iniz. di Prodotti alimentari</t>
  </si>
  <si>
    <t>74511000010</t>
  </si>
  <si>
    <t>Rim. iniz. di Materiali di guard., pulizia e di conv. in gen.</t>
  </si>
  <si>
    <t>74511000015</t>
  </si>
  <si>
    <t>Rim. iniz. di Combust., carbur., lubrif. uso riscald. e cucine</t>
  </si>
  <si>
    <t>74511000020</t>
  </si>
  <si>
    <t>Rim. iniz. di Combust., carbur., lubrif. uso trasp.</t>
  </si>
  <si>
    <t>74511000025</t>
  </si>
  <si>
    <t>Rim. iniz. di Cancelleria, stampati e supporti inf.</t>
  </si>
  <si>
    <t>74511000030</t>
  </si>
  <si>
    <t>Rim. iniz. di Mat. per la manut. in strutt. immob.</t>
  </si>
  <si>
    <t>74511000045</t>
  </si>
  <si>
    <t>Rim. iniz. di Mat. per la manutenz. di attrezz. sanit.</t>
  </si>
  <si>
    <t>74511000060</t>
  </si>
  <si>
    <t>Rim. iniz. di Altri acquisti di beni non sanitari</t>
  </si>
  <si>
    <t>74810000015</t>
  </si>
  <si>
    <t>Accant. premio di operosita (SUMAI)</t>
  </si>
  <si>
    <t>74810000025</t>
  </si>
  <si>
    <t>Accant. f.do oneri rinnovi contr.li - MMG</t>
  </si>
  <si>
    <t>74810000030</t>
  </si>
  <si>
    <t>Accant. f.do oneri rinnovi contr.li - PLS</t>
  </si>
  <si>
    <t>74810000035</t>
  </si>
  <si>
    <t>Accant. f.do oneri rinnovi contr.li - MGM</t>
  </si>
  <si>
    <t>74810000040</t>
  </si>
  <si>
    <t>74810000045</t>
  </si>
  <si>
    <t>Accant. f.do oneri rinnovi contr.li Dirig. Medica</t>
  </si>
  <si>
    <t>74810000050</t>
  </si>
  <si>
    <t>Accant. f.do oneri rinnovi contr.li Dirig. non Medica</t>
  </si>
  <si>
    <t>74810000060</t>
  </si>
  <si>
    <t>Accant. f.do oneri rinnovi contr.li altre cat. conv. (SUMAI)</t>
  </si>
  <si>
    <t>74810500005</t>
  </si>
  <si>
    <t>74810500014</t>
  </si>
  <si>
    <t>Accant. per copertura diretta dei rischi (autoassicuraz.)</t>
  </si>
  <si>
    <t>74810500015</t>
  </si>
  <si>
    <t>74811000010</t>
  </si>
  <si>
    <t>Accant. quote inutilizz. contrib. da sogg. pubb. (extra fondo) vinc.</t>
  </si>
  <si>
    <t>75110000015</t>
  </si>
  <si>
    <t>75710000085</t>
  </si>
  <si>
    <t>Sopravv. pass. riguardanti Irap</t>
  </si>
  <si>
    <t>75710000090</t>
  </si>
  <si>
    <t>Sopravv. pass. riguard. altre imposte e tasse</t>
  </si>
  <si>
    <t>75710000105</t>
  </si>
  <si>
    <t>Altre Sopravv. pass. v/Az. sanit. pubbl. della Regione</t>
  </si>
  <si>
    <t>75710000140</t>
  </si>
  <si>
    <t>Sopravv. pass. relative al pers. dirigenza medica</t>
  </si>
  <si>
    <t>75710000145</t>
  </si>
  <si>
    <t>Sopravv. pass. relative al pers. dirigenza non medica</t>
  </si>
  <si>
    <t>75710000150</t>
  </si>
  <si>
    <t>Sopravv. pass. relative al pers. del comparto</t>
  </si>
  <si>
    <t>75710000185</t>
  </si>
  <si>
    <t>Sopravv. pass. relative ai medici di base</t>
  </si>
  <si>
    <t>75710000200</t>
  </si>
  <si>
    <t>Sopravv. pass. rel. ad acquisto di beni e servizi</t>
  </si>
  <si>
    <t>75710000205</t>
  </si>
  <si>
    <t>75710000340</t>
  </si>
  <si>
    <t>75710000350</t>
  </si>
  <si>
    <t>75710000355</t>
  </si>
  <si>
    <t>75710500005</t>
  </si>
  <si>
    <t>76010000005</t>
  </si>
  <si>
    <t>76010000010</t>
  </si>
  <si>
    <t>76010000015</t>
  </si>
  <si>
    <t>76010000025</t>
  </si>
  <si>
    <t>76010000030</t>
  </si>
  <si>
    <t>76110000005</t>
  </si>
  <si>
    <t>76110000015</t>
  </si>
  <si>
    <t>76111000002</t>
  </si>
  <si>
    <t>76111000003</t>
  </si>
  <si>
    <t>Potenziamento NPIA (Neuropsichiatria Infantile)</t>
  </si>
  <si>
    <t>76111000005</t>
  </si>
  <si>
    <t>76111000020</t>
  </si>
  <si>
    <t>76111000025</t>
  </si>
  <si>
    <t>76111000036</t>
  </si>
  <si>
    <t>76111000037</t>
  </si>
  <si>
    <t>76111000038</t>
  </si>
  <si>
    <t>76111000070</t>
  </si>
  <si>
    <t>76111000080</t>
  </si>
  <si>
    <t>76111000090</t>
  </si>
  <si>
    <t>Assegnazioni per conv. ass. san. Ist. Penitenziari</t>
  </si>
  <si>
    <t>76111000115</t>
  </si>
  <si>
    <t>76111000130</t>
  </si>
  <si>
    <t>76111000140</t>
  </si>
  <si>
    <t>76111000170</t>
  </si>
  <si>
    <t>76111000300</t>
  </si>
  <si>
    <t>Contratto integrativo MMG, PLS, 118, ecc.</t>
  </si>
  <si>
    <t>76112000022</t>
  </si>
  <si>
    <t>Contrib. da Az. sanit. pubbl. della Reg. (extra fondo) altro</t>
  </si>
  <si>
    <t>76114000005</t>
  </si>
  <si>
    <t>Rettifica contrib. in c/es. per destinaz. ad invest. da Reg. - quota F.S.R.</t>
  </si>
  <si>
    <t>76114500005</t>
  </si>
  <si>
    <t>Utilizzo f.di per quote inutil. contrib. di es. prec. da Reg. per quota F.S.R. vinc.</t>
  </si>
  <si>
    <t>76114500010</t>
  </si>
  <si>
    <t>Utilizzo f.di per quote inutil. contrib. di es. prec. da sogg. pubbl. (extra f.do) vinc.</t>
  </si>
  <si>
    <t>76410000030</t>
  </si>
  <si>
    <t>76410000035</t>
  </si>
  <si>
    <t>Compensi per attiv. di igiene e assist. veterin.</t>
  </si>
  <si>
    <t>76410000040</t>
  </si>
  <si>
    <t>76410000050</t>
  </si>
  <si>
    <t>76410100005</t>
  </si>
  <si>
    <t>Ospedaliera (mob. att. intrareg.)</t>
  </si>
  <si>
    <t>76410100010</t>
  </si>
  <si>
    <t>Specialistica (mob. att. intrareg.)</t>
  </si>
  <si>
    <t>76410100016</t>
  </si>
  <si>
    <t>Riabilitazione (mob. att. intrareg.)</t>
  </si>
  <si>
    <t>76410100020</t>
  </si>
  <si>
    <t>File F (mob. att. intrareg.)</t>
  </si>
  <si>
    <t>76410100025</t>
  </si>
  <si>
    <t>MMG, PLS, Contin. Assistenziale (mob. att. intrareg.)</t>
  </si>
  <si>
    <t>76410100030</t>
  </si>
  <si>
    <t>Farmaceutica convenzionata (mob. att. intrareg.)</t>
  </si>
  <si>
    <t>76410100035</t>
  </si>
  <si>
    <t>Termale (mob. att. intrareg.)</t>
  </si>
  <si>
    <t>76410100045</t>
  </si>
  <si>
    <t>Altre prest. sanit. e sociosanit. erogate ad Az. sanit. della Reg. non sogg. a compens.</t>
  </si>
  <si>
    <t>76410200005</t>
  </si>
  <si>
    <t>Ospedaliera (mob. att. extrareg.)</t>
  </si>
  <si>
    <t>76410200010</t>
  </si>
  <si>
    <t>Specialistica (mob. att. extrareg.)</t>
  </si>
  <si>
    <t>76410200020</t>
  </si>
  <si>
    <t>File F (mob. att. extrareg.)</t>
  </si>
  <si>
    <t>76410200025</t>
  </si>
  <si>
    <t>MMG, PLS, Contin. Assistenziale (mob. att. extrareg.)</t>
  </si>
  <si>
    <t>76410200030</t>
  </si>
  <si>
    <t>Farmaceutica convenzionata (mob. att. extrareg.)</t>
  </si>
  <si>
    <t>76410200035</t>
  </si>
  <si>
    <t>Termale (mob. att. extrareg.)</t>
  </si>
  <si>
    <t>76410200040</t>
  </si>
  <si>
    <t>Trasporto ambul. ed elisoccorso (mob. att. extrareg.)</t>
  </si>
  <si>
    <t>76410200065</t>
  </si>
  <si>
    <t>Altre prest. Sanit. e sociosanit. a rilev. sanit. non soggette a compens. extrareg.</t>
  </si>
  <si>
    <t>76410500005</t>
  </si>
  <si>
    <t>76410500010</t>
  </si>
  <si>
    <t>76410500015</t>
  </si>
  <si>
    <t>76410500030</t>
  </si>
  <si>
    <t>76411000005</t>
  </si>
  <si>
    <t>Multe, ammende e contravv. vigili sanitari</t>
  </si>
  <si>
    <t>76411000010</t>
  </si>
  <si>
    <t>76411000015</t>
  </si>
  <si>
    <t>Attivita di didattica</t>
  </si>
  <si>
    <t>76411000040</t>
  </si>
  <si>
    <t>76412500010</t>
  </si>
  <si>
    <t>Proventi per libera profess. - Area specialistica</t>
  </si>
  <si>
    <t>76412500015</t>
  </si>
  <si>
    <t>Proventi per libera profess. - Area sanità pubb.(leg.veter.)</t>
  </si>
  <si>
    <t>76412500020</t>
  </si>
  <si>
    <t>Proventi per prestaz. di consul. (CCNL.art.55 e artt.57-58)</t>
  </si>
  <si>
    <t>76412500025</t>
  </si>
  <si>
    <t>Proventi per prestaz. di consul. ad Asl/Ao/Irccs e Pol.Reg</t>
  </si>
  <si>
    <t>76710000010</t>
  </si>
  <si>
    <t>Rimb. e recup. per trasp. di organi, plasma, sangue</t>
  </si>
  <si>
    <t>76710000020</t>
  </si>
  <si>
    <t>Rimb. e recup. per trasp. portat. handicap L.R.4/2003</t>
  </si>
  <si>
    <t>76710000025</t>
  </si>
  <si>
    <t>76710000030</t>
  </si>
  <si>
    <t>76710000035</t>
  </si>
  <si>
    <t>76710000040</t>
  </si>
  <si>
    <t>Rimb. oneri stip. pers. in com.c/o Asl/Ao/Irccs e Pol. della Reg.</t>
  </si>
  <si>
    <t>76710000045</t>
  </si>
  <si>
    <t>Rimb.oneri stip. pers.in comando c/o Enti pubbl.</t>
  </si>
  <si>
    <t>76710000065</t>
  </si>
  <si>
    <t>Altri conc., recup.e rimb. da Asl/Ao/Irccs e Pol. della Reg.</t>
  </si>
  <si>
    <t>76710000115</t>
  </si>
  <si>
    <t>77010000015</t>
  </si>
  <si>
    <t>Ticket su prest. specialistiche amb.li</t>
  </si>
  <si>
    <t>77010000020</t>
  </si>
  <si>
    <t>77310000005</t>
  </si>
  <si>
    <t>77310000030</t>
  </si>
  <si>
    <t>Utilizzo quota imp. all'es. dei contrib. in c/ es. FSR dest. ad invest.</t>
  </si>
  <si>
    <t>77610000006</t>
  </si>
  <si>
    <t>Rim. fin. di Medicinali con AIC</t>
  </si>
  <si>
    <t>77610000008</t>
  </si>
  <si>
    <t>Rim. fin. di Farmaci Epatite C HCV</t>
  </si>
  <si>
    <t>77610000009</t>
  </si>
  <si>
    <t>Rim. fin. di Medicinali senza AIC</t>
  </si>
  <si>
    <t>77610000011</t>
  </si>
  <si>
    <t>Rim. fin. di Ossigeno terap. e altri gas medicali con AIC</t>
  </si>
  <si>
    <t>77610000018</t>
  </si>
  <si>
    <t>Rim. fin. di Emoderivati fuori produzione regionale</t>
  </si>
  <si>
    <t>77610000020</t>
  </si>
  <si>
    <t>Rim. fin. di Prodotti dietetici</t>
  </si>
  <si>
    <t>77610000030</t>
  </si>
  <si>
    <t>Rim. fin. di Vaccini</t>
  </si>
  <si>
    <t>77610000036</t>
  </si>
  <si>
    <t xml:space="preserve">Rim. fin. di Materiali diagnostici </t>
  </si>
  <si>
    <t>77610000040</t>
  </si>
  <si>
    <t>Rim. fin. di Mater. diagn., lastre RX, carta per ECG, ecc.</t>
  </si>
  <si>
    <t>77610000045</t>
  </si>
  <si>
    <t>Rim. fin. di Mezzi di contrasto per RX</t>
  </si>
  <si>
    <t>77610000050</t>
  </si>
  <si>
    <t>Rim. fin. di Presidi chirurgici e materiali sanitari</t>
  </si>
  <si>
    <t>77610000056</t>
  </si>
  <si>
    <t>Rim. fin. di Protesi impiantabili attive</t>
  </si>
  <si>
    <t>77610000060</t>
  </si>
  <si>
    <t>Rim. fin. di Materiale protesico forn. dir. (ass. prot.)</t>
  </si>
  <si>
    <t>77610000065</t>
  </si>
  <si>
    <t>Rim. fin. di Materiali per emodialisi</t>
  </si>
  <si>
    <t>77610000085</t>
  </si>
  <si>
    <t>Rim. fin. di Altri acquisti di beni sanitari</t>
  </si>
  <si>
    <t>77611000005</t>
  </si>
  <si>
    <t>Rim. fin. di Prodotti alimentari</t>
  </si>
  <si>
    <t>77611000010</t>
  </si>
  <si>
    <t>Rim. fin. di Materiali di guard., pulizia e di conv. in gen.</t>
  </si>
  <si>
    <t>77611000015</t>
  </si>
  <si>
    <t>Rim. fin. di Combust., carbur., lubrif. uso riscald. e cucine</t>
  </si>
  <si>
    <t>77611000020</t>
  </si>
  <si>
    <t>Rim. fin. di Combust., carbur., lubrif. uso trasporto</t>
  </si>
  <si>
    <t>77611000025</t>
  </si>
  <si>
    <t>Rim. fin. di Cancelleria, stampati e supporti inf.</t>
  </si>
  <si>
    <t>77611000030</t>
  </si>
  <si>
    <t>Rim. fin. di Mat. per la manut. in strutt. immob.</t>
  </si>
  <si>
    <t>77611000045</t>
  </si>
  <si>
    <t>Rim. fin. di Mat. per la manutenz. di attrezz. sanit.</t>
  </si>
  <si>
    <t>77611000060</t>
  </si>
  <si>
    <t>Rim. fin. di Altri acquisti di beni non sanitari</t>
  </si>
  <si>
    <t>77910000010</t>
  </si>
  <si>
    <t>77910000015</t>
  </si>
  <si>
    <t>77910000045</t>
  </si>
  <si>
    <t>78510000010</t>
  </si>
  <si>
    <t>Sopravv. attive diverse</t>
  </si>
  <si>
    <t>78510000030</t>
  </si>
  <si>
    <t xml:space="preserve">Sopravv. att. v/Az. sanit. pubbl. della Regione </t>
  </si>
  <si>
    <t>78510000035</t>
  </si>
  <si>
    <t>Sopravv. att. relative al personale</t>
  </si>
  <si>
    <t>78510000080</t>
  </si>
  <si>
    <t>Sopravv. att. relative ai medici di base</t>
  </si>
  <si>
    <t>78510000090</t>
  </si>
  <si>
    <t>Sopravv. att. rel. a prestaz.san.da op.accred.</t>
  </si>
  <si>
    <t>78510000095</t>
  </si>
  <si>
    <t>Sopravv. att relative ad acq. di beni e serv.</t>
  </si>
  <si>
    <t>78510000230</t>
  </si>
  <si>
    <t>Insussist. att. rel. ad acq. di beni e servizi</t>
  </si>
  <si>
    <t>78510000235</t>
  </si>
  <si>
    <t>78510000240</t>
  </si>
  <si>
    <t>79110000005</t>
  </si>
  <si>
    <t>aumento/diminuzione debiti verso Stato</t>
  </si>
  <si>
    <t>Immobilizzazioni in corso</t>
  </si>
  <si>
    <t>Ev. diff</t>
  </si>
  <si>
    <t>K1</t>
  </si>
  <si>
    <t>K2</t>
  </si>
  <si>
    <t>Cod.</t>
  </si>
  <si>
    <t>Descrizione</t>
  </si>
  <si>
    <t>yyy</t>
  </si>
  <si>
    <t>note</t>
  </si>
  <si>
    <t>s</t>
  </si>
  <si>
    <t xml:space="preserve"> A.I.1.a) Costi di impianto e di ampliamento</t>
  </si>
  <si>
    <t xml:space="preserve"> A.I.1.b) F.do Amm.to costi di impianto e di ampliamento</t>
  </si>
  <si>
    <t>NEGATIVI</t>
  </si>
  <si>
    <t xml:space="preserve"> A.I.2.a) Costi di ricerca, sviluppo</t>
  </si>
  <si>
    <t xml:space="preserve"> A.I.2.b) F.do Amm.to costi di ricerca, sviluppo</t>
  </si>
  <si>
    <t>A.I.3) Diritti di brevetto e diritti di utilizzazione delle opere d'ingegno - derivanti dall'attività di ricerca</t>
  </si>
  <si>
    <t xml:space="preserve"> A.I.3.a) Diritti di brevetto e diritti di utilizzazione delle opere d'ingegno - derivanti dall'attività di ricerca</t>
  </si>
  <si>
    <t xml:space="preserve"> A.I.3.b) F.do Amm.to diritti di brevetto e diritti di utilizzazione delle opere d'ingegno - derivanti dall'attività di ricerca</t>
  </si>
  <si>
    <t xml:space="preserve"> A.I.3.c) Diritti di brevetto e diritti di utilizzazione delle opere d'ingegno - altri</t>
  </si>
  <si>
    <t xml:space="preserve"> A.I.3.d) F.do Amm.to diritti di brevetto e diritti di utilizzazione delle opere d'ingegno - altri</t>
  </si>
  <si>
    <t xml:space="preserve"> A.I.5.a) Concessioni, licenze, marchi e diritti simili</t>
  </si>
  <si>
    <t xml:space="preserve"> A.I.5.b) F.do Amm.to concessioni, licenze, marchi e diritti simili</t>
  </si>
  <si>
    <t xml:space="preserve"> A.I.5.c) Migliorie su beni di terzi</t>
  </si>
  <si>
    <t xml:space="preserve"> A.I.5.d) F.do Amm.to migliorie su beni di terzi</t>
  </si>
  <si>
    <t xml:space="preserve"> A.I.5.e) Pubblicità</t>
  </si>
  <si>
    <t xml:space="preserve"> A.I.5.f) F.do Amm.to pubblicità</t>
  </si>
  <si>
    <t xml:space="preserve"> A.I.5.g) Altre immobilizzazioni immateriali</t>
  </si>
  <si>
    <t xml:space="preserve"> A.I.5.h) F.do Amm.to altre immobilizzazioni immateriali</t>
  </si>
  <si>
    <t>A.I.6) Fondo Svalutazione immobilizzazioni immateriali</t>
  </si>
  <si>
    <t xml:space="preserve"> A.I.6.a) F.do Svalut. Costi di impianto e di ampliamento</t>
  </si>
  <si>
    <t xml:space="preserve"> A.I.6.b) F.do Svalut. Costi di ricerca e sviluppo</t>
  </si>
  <si>
    <t xml:space="preserve"> A.I.6.c) F.do Svalut. Diritti di brevetto e diritti di utilizzazione delle opere d'ingegno</t>
  </si>
  <si>
    <t xml:space="preserve"> A.I.6.d) F.do Svalut. Altre immobilizzazioni immateriali</t>
  </si>
  <si>
    <t>A.II) IMMOBILIZZAZIONI MATERIALI</t>
  </si>
  <si>
    <t xml:space="preserve"> A.II.1.a) Terreni disponibili</t>
  </si>
  <si>
    <t xml:space="preserve"> A.II.1.b) Terreni indisponibili</t>
  </si>
  <si>
    <t xml:space="preserve"> A.II.2.a) Fabbricati non strumentali (disponibili)</t>
  </si>
  <si>
    <t xml:space="preserve"> A.II.2.a.1) Fabbricati non strumentali (disponibili)</t>
  </si>
  <si>
    <t xml:space="preserve"> A.II.2.a.2) F.do Amm.to Fabbricati non strumentali (disponibili)</t>
  </si>
  <si>
    <t xml:space="preserve"> A.II.2.b) Fabbricati strumentali (indisponibili)</t>
  </si>
  <si>
    <t xml:space="preserve"> A.II.2.b.1) Fabbricati strumentali (indisponibili)</t>
  </si>
  <si>
    <t xml:space="preserve"> A.II.2.b.2) F.do Amm.to Fabbricati strumentali (indisponibili)</t>
  </si>
  <si>
    <t xml:space="preserve"> A.II.3.a) Impianti e macchinari</t>
  </si>
  <si>
    <t xml:space="preserve"> A.II.3.b) F.do Amm.to Impianti e macchinari</t>
  </si>
  <si>
    <t xml:space="preserve"> A.II.4.a) Attrezzature sanitarie e scientifiche</t>
  </si>
  <si>
    <t xml:space="preserve"> A.II.4.b) F.do Amm.to Attrezzature sanitarie e scientifiche</t>
  </si>
  <si>
    <t xml:space="preserve"> A.II.5.a) Mobili e arredi</t>
  </si>
  <si>
    <t xml:space="preserve"> A.II.5.b) F.do Amm.to Mobili e arredi</t>
  </si>
  <si>
    <t xml:space="preserve"> A.II.6.a) Automezzi</t>
  </si>
  <si>
    <t xml:space="preserve"> A.II.6.b) F.do Amm.to Automezzi</t>
  </si>
  <si>
    <t>A.II.8) Altri beni materiali</t>
  </si>
  <si>
    <t xml:space="preserve"> A.II.8.a) Altri beni materiali</t>
  </si>
  <si>
    <t xml:space="preserve"> A.II.8.b) F.do Amm.to Altri beni materiali</t>
  </si>
  <si>
    <t>A.II.10) Fondo Svalutazione immobilizzazioni materiali</t>
  </si>
  <si>
    <t xml:space="preserve"> A.II.10.a) F.do Svalut. Terreni</t>
  </si>
  <si>
    <t xml:space="preserve"> A.II.10.b) F.do Svalut. Fabbricati</t>
  </si>
  <si>
    <t xml:space="preserve"> A.II.10.c) F.do Svalut. Impianti e macchinari</t>
  </si>
  <si>
    <t xml:space="preserve"> A.II.10.d) F.do Svalut. Attrezzature sanitarie e scientifiche</t>
  </si>
  <si>
    <t xml:space="preserve"> A.II.10.e) F.do Svalut. Mobili e arredi</t>
  </si>
  <si>
    <t xml:space="preserve"> A.II.10.f) F.do Svalut. Automezzi</t>
  </si>
  <si>
    <t xml:space="preserve"> A.II.10.g) F.do Svalut. Oggetti d'arte</t>
  </si>
  <si>
    <t xml:space="preserve"> A.II.10.h) F.do Svalut. Altre immobilizzazioni materiali</t>
  </si>
  <si>
    <t>A.III) IMMOBILIZZAZIONI FINANZIARIE</t>
  </si>
  <si>
    <t xml:space="preserve"> A.III.1.a) Crediti finanziari v/Stato</t>
  </si>
  <si>
    <t xml:space="preserve"> A.III.1.b) Crediti finanziari v/Regione</t>
  </si>
  <si>
    <t xml:space="preserve"> A.III.1.c) Crediti finanziari v/partecipate</t>
  </si>
  <si>
    <t xml:space="preserve"> A.III.1.d) Crediti finanziari v/altri</t>
  </si>
  <si>
    <t xml:space="preserve"> A.III.2.a) Partecipazioni</t>
  </si>
  <si>
    <t xml:space="preserve"> A.III.2.b) Altri titoli</t>
  </si>
  <si>
    <t>B) ATTIVO CIRCOLANTE</t>
  </si>
  <si>
    <t>B.I) RIMANENZE</t>
  </si>
  <si>
    <t>B.I.1) Rimanenze materiale sanitario</t>
  </si>
  <si>
    <t xml:space="preserve"> B.I.1.i) Acconti per acquisto di beni e prodotti sanitari</t>
  </si>
  <si>
    <t>B.I.2) Rimanenze materiale non sanitario</t>
  </si>
  <si>
    <t xml:space="preserve"> B.I.2.a) Prodotti farmaceutici ed emoderivati</t>
  </si>
  <si>
    <t xml:space="preserve"> B.I.2.g) Acconti per acquisto di beni e prodotti non sanitari</t>
  </si>
  <si>
    <t xml:space="preserve">B.II) CREDITI </t>
  </si>
  <si>
    <t>B.II.1) Crediti v/Stato</t>
  </si>
  <si>
    <t>ABA201</t>
  </si>
  <si>
    <t xml:space="preserve"> B.II.1.a) Crediti v/Stato per spesa corrente - Integrazione a norma del D.L.vo 56/2000</t>
  </si>
  <si>
    <t xml:space="preserve"> B.II.1.b) Crediti v/Stato per spesa corrente - FSN</t>
  </si>
  <si>
    <t xml:space="preserve"> B.II.1.c) Crediti v/Stato per mobilità attiva extraregionale</t>
  </si>
  <si>
    <t xml:space="preserve"> B.II.1.d) Crediti v/Stato per mobilità attiva internazionale</t>
  </si>
  <si>
    <t xml:space="preserve"> B.II.1.e) Crediti v/Stato per acconto quota fabbisogno sanitario regionale standard</t>
  </si>
  <si>
    <t xml:space="preserve"> B.II.1.f) Crediti v/Stato per finanziamento sanitario aggiuntivo corrente</t>
  </si>
  <si>
    <t xml:space="preserve"> B.II.1.g) Crediti v/Stato per spesa corrente - altro</t>
  </si>
  <si>
    <t>ABA271</t>
  </si>
  <si>
    <t>B.II.1.h) Crediti v/Stato per spesa corrente per STP (ex D.lgs. 286/98)</t>
  </si>
  <si>
    <t xml:space="preserve"> B.II.1.i) Crediti v/Stato per finanziamenti per investimenti</t>
  </si>
  <si>
    <t xml:space="preserve"> B.II.1.j) Crediti v/Stato per ricerca</t>
  </si>
  <si>
    <t xml:space="preserve"> B.II.1.j.1) Crediti v/Stato per ricerca corrente - Ministero della Salute</t>
  </si>
  <si>
    <t xml:space="preserve"> B.II.1.j.2) Crediti v/Stato per ricerca finalizzata - Ministero della Salute</t>
  </si>
  <si>
    <t xml:space="preserve"> B.II.1.j.3) Crediti v/Stato per ricerca - altre Amministrazioni centrali </t>
  </si>
  <si>
    <t xml:space="preserve"> B.II.1.j.4) Crediti v/Stato per ricerca - finanziamenti per investimenti</t>
  </si>
  <si>
    <t xml:space="preserve"> B.II.1.k) Crediti v/prefetture</t>
  </si>
  <si>
    <t>B.II.2) Crediti v/Regione o Provincia Autonoma</t>
  </si>
  <si>
    <t>B.II.2.a) Crediti v/Regione o Provincia Autonoma per spesa corrente</t>
  </si>
  <si>
    <t xml:space="preserve"> B.II.2.a.1) Crediti v/Regione o Provincia Autonoma per quota FSR</t>
  </si>
  <si>
    <t xml:space="preserve"> B.II.2.a.2) Crediti v/Regione o Provincia Autonoma per mobilità attiva intraregionale</t>
  </si>
  <si>
    <t xml:space="preserve"> B.II.2.a.3) Crediti v/Regione o Provincia Autonoma per mobilità attiva extraregionale</t>
  </si>
  <si>
    <t xml:space="preserve"> B.II.2.a.4) Crediti v/Regione o Provincia Autonoma per acconto quota FSR</t>
  </si>
  <si>
    <t xml:space="preserve"> B.II.2.a.5) Crediti v/Regione o Provincia Autonoma per mobilità attiva extraregionale</t>
  </si>
  <si>
    <t xml:space="preserve"> B.II.2.a.6) Crediti v/Regione o Provincia Autonoma per finanziamento sanitario aggiuntivo corrente extra LEA</t>
  </si>
  <si>
    <t xml:space="preserve"> B.II.2.a.7) Crediti v/Regione o Provincia Autonoma per spesa corrente - altro</t>
  </si>
  <si>
    <t>ABA451</t>
  </si>
  <si>
    <t xml:space="preserve"> B.II.2.a.8) Crediti v/Regione o Provincia Autonoma per spesa corrente - STP (ex D.lgs. 286/98)</t>
  </si>
  <si>
    <t xml:space="preserve"> B.II.2.a.9) Crediti v/Regione o Provincia Autonoma per ricerca</t>
  </si>
  <si>
    <t>ABA461</t>
  </si>
  <si>
    <t xml:space="preserve"> B.II.2.a.10) Crediti v/Regione o Provincia Autonoma per mobilità attiva internazionale</t>
  </si>
  <si>
    <t>B.II.2.b) Crediti v/Regione o Provincia Autonoma per versamenti a patrimonio netto</t>
  </si>
  <si>
    <t>ABA501</t>
  </si>
  <si>
    <t xml:space="preserve"> B.II.2.b.4) Crediti v/Regione o Provincia Autonoma per anticipazione ripiano disavanzo programmato dai Piani aziendali di cui all'art. 1, comma 528, L. 208/2015</t>
  </si>
  <si>
    <t xml:space="preserve"> B.II.2.b.5) Crediti v/Regione per copertura debiti al 31/12/2005</t>
  </si>
  <si>
    <t xml:space="preserve"> B.II.2.b.6) Crediti v/Regione o Provincia Autonoma per ricostituzione risorse da investimenti esercizi precedenti</t>
  </si>
  <si>
    <t>ABA521</t>
  </si>
  <si>
    <t>B.II.2.c) Crediti v/Regione o Provincia Autonoma per contributi L. 210/92</t>
  </si>
  <si>
    <t>ABA522</t>
  </si>
  <si>
    <t>B.II.2.d) Crediti v/Regione o Provincia Autonoma per contributi L. 210/92 – aziende sanitarie</t>
  </si>
  <si>
    <t>B.II.3) Crediti v/Comuni</t>
  </si>
  <si>
    <t xml:space="preserve"> B.II.4.a.1) Crediti v/Aziende sanitarie pubbliche della Regione - per mobilità in compensazione</t>
  </si>
  <si>
    <t xml:space="preserve"> B.II.4.a.2) Crediti v/Aziende sanitarie pubbliche della Regione - per mobilità non in compensazione</t>
  </si>
  <si>
    <t xml:space="preserve"> B.II.4.a.3) Crediti v/Aziende sanitarie pubbliche della Regione - per altre prestazioni</t>
  </si>
  <si>
    <t xml:space="preserve"> B.II.4.b) Acconto quota FSR da distribuire</t>
  </si>
  <si>
    <t>ABA591</t>
  </si>
  <si>
    <t xml:space="preserve"> B.II.4.c) Crediti v/Aziende sanitarie pubbliche della Regione per anticipazione ripiano disavanzo programmato dai Piani aziendali di cui all'art. 1, comma 528, L. 208/2015</t>
  </si>
  <si>
    <t xml:space="preserve"> B.II.4.d) Crediti v/Aziende sanitarie pubbliche Extraregione</t>
  </si>
  <si>
    <t>ABA601</t>
  </si>
  <si>
    <t>B.II.4.e) Crediti v/Aziende sanitarie pubbliche della Regione - per Contributi da Aziende sanitarie pubbliche della Regione o Prov. Aut. (extra fondo)</t>
  </si>
  <si>
    <t>B.II.5) Crediti v/società partecipate e/o enti dipendenti della Regione</t>
  </si>
  <si>
    <t xml:space="preserve"> B.II.5.a) Crediti v/enti regionali</t>
  </si>
  <si>
    <t xml:space="preserve"> B.II.5.b) Crediti v/sperimentazioni gestionali</t>
  </si>
  <si>
    <t xml:space="preserve"> B.II.5.c) Crediti v/altre partecipate</t>
  </si>
  <si>
    <t xml:space="preserve"> B.II.7.a) Crediti v/clienti privati</t>
  </si>
  <si>
    <t xml:space="preserve"> B.II.7.b) Crediti v/gestioni liquidatorie</t>
  </si>
  <si>
    <t xml:space="preserve"> B.II.7.c) Crediti v/altri soggetti pubblici</t>
  </si>
  <si>
    <t xml:space="preserve"> B.II.7.d) Crediti v/altri soggetti pubblici per ricerca</t>
  </si>
  <si>
    <t xml:space="preserve"> B.II.7.e) Altri crediti diversi</t>
  </si>
  <si>
    <t>ABA711</t>
  </si>
  <si>
    <t xml:space="preserve"> B.II.7.e.1) Altri Crediti diversi </t>
  </si>
  <si>
    <t>ABA712</t>
  </si>
  <si>
    <t xml:space="preserve"> B.II.7.e.2) Note di credito da emettere (diverse)</t>
  </si>
  <si>
    <t>negativi</t>
  </si>
  <si>
    <t>ABA713</t>
  </si>
  <si>
    <t xml:space="preserve"> B.II.7.f) Altri Crediti verso erogatori (privati accreditati e convenzionati) di prestazioni sanitarie</t>
  </si>
  <si>
    <t>ABA714</t>
  </si>
  <si>
    <t xml:space="preserve"> B.II.7.f.1) Altri Crediti verso erogatori (privati accreditati e convenzionati) di prestazioni sanitarie</t>
  </si>
  <si>
    <t>ABA715</t>
  </si>
  <si>
    <t xml:space="preserve"> B.II.7.f.2) Note di credito da emettere (privati accreditati e convenzionati)</t>
  </si>
  <si>
    <t>B.III ) ATTIVITA' FINANZIARIE CHE NON COSTITUISCONO IMMOBILIZZAZIONI</t>
  </si>
  <si>
    <t>B.III.1) Partecipazioni che non costituiscono immobilizzazioni</t>
  </si>
  <si>
    <t>B.III.2) Titoli che non costituiscono immobilizzazioni</t>
  </si>
  <si>
    <t>B.IV) DISPONIBILITA' LIQUIDE</t>
  </si>
  <si>
    <t>B.IV.1) Cassa</t>
  </si>
  <si>
    <t>B.IV.2) Istituto tesoriere</t>
  </si>
  <si>
    <t>B.IV.3) Tesoreria Unica</t>
  </si>
  <si>
    <t>C) RATEI E RISCONTI ATTIVI</t>
  </si>
  <si>
    <t xml:space="preserve"> C.I) RATEI ATTIVI</t>
  </si>
  <si>
    <t xml:space="preserve"> C.I.1) Ratei attivi</t>
  </si>
  <si>
    <t xml:space="preserve"> C.I.2) Ratei attivi v/Aziende sanitarie pubbliche della Regione</t>
  </si>
  <si>
    <t xml:space="preserve"> C.II) RISCONTI ATTIVI</t>
  </si>
  <si>
    <t xml:space="preserve"> C.II.1) Risconti attivi</t>
  </si>
  <si>
    <t xml:space="preserve"> C.II.2) Risconti attivi v/Aziende sanitarie pubbliche della Regione</t>
  </si>
  <si>
    <t>AZZ999</t>
  </si>
  <si>
    <t>D) TOTALE ATTIVO</t>
  </si>
  <si>
    <t>E) CONTI D'ORDINE</t>
  </si>
  <si>
    <t xml:space="preserve"> E.I) CANONI LEASING ANCORA DA PAGARE</t>
  </si>
  <si>
    <t xml:space="preserve"> E.II) DEPOSITI CAUZIONALI</t>
  </si>
  <si>
    <t xml:space="preserve"> E.III.) BENI IN COMODATO</t>
  </si>
  <si>
    <t>ADA021</t>
  </si>
  <si>
    <t xml:space="preserve"> E.IV) CANONI DI PROJECT FINANCING ANCORA DA PAGARE</t>
  </si>
  <si>
    <t xml:space="preserve"> E.V) ALTRI CONTO D'ORDINE</t>
  </si>
  <si>
    <t>A) PATRIMONIO NETTO</t>
  </si>
  <si>
    <t xml:space="preserve"> A.II.1) Finanziamenti per beni di prima dotazione</t>
  </si>
  <si>
    <t xml:space="preserve"> A.II.2) Finanziamenti da Stato per investimenti</t>
  </si>
  <si>
    <t xml:space="preserve"> A.II.2.a) Finanziamenti da Stato per investimenti - ex art. 20 legge 67/88</t>
  </si>
  <si>
    <t xml:space="preserve"> A.II.2.b) Finanziamenti da Stato per investimenti - ricerca</t>
  </si>
  <si>
    <t xml:space="preserve"> A.II.2.c) Finanziamenti da Stato per investimenti - altro</t>
  </si>
  <si>
    <t xml:space="preserve"> A.IV.1) Riserve da rivalutazioni</t>
  </si>
  <si>
    <t xml:space="preserve"> A.IV.2) Riserve da plusvalenze da reinvestire</t>
  </si>
  <si>
    <t xml:space="preserve"> A.IV.3) Contributi da reinvestire</t>
  </si>
  <si>
    <t xml:space="preserve"> A.IV.4) Riserve da utili di esercizio destinati ad investimenti</t>
  </si>
  <si>
    <t xml:space="preserve"> A.IV.5) Riserve diverse</t>
  </si>
  <si>
    <t xml:space="preserve"> A.V.1) Contributi per copertura debiti al 31/12/2005</t>
  </si>
  <si>
    <t xml:space="preserve"> A.V.2) Contributi per ricostituzione risorse da investimenti esercizi precedenti</t>
  </si>
  <si>
    <t xml:space="preserve"> A.V.3) Altro</t>
  </si>
  <si>
    <t>B) FONDI PER RISCHI E ONERI</t>
  </si>
  <si>
    <t>B.I) FONDI PER IMPOSTE, ANCHE DIFFERITE</t>
  </si>
  <si>
    <t>B.II) FONDI PER RISCHI</t>
  </si>
  <si>
    <t xml:space="preserve"> B.II.1) Fondo rischi per cause civili ed oneri processuali</t>
  </si>
  <si>
    <t xml:space="preserve"> B.II.2) Fondo rischi per contenzioso personale dipendente</t>
  </si>
  <si>
    <t xml:space="preserve"> B.II.3) Fondo rischi connessi all'acquisto di prestazioni sanitarie da privato</t>
  </si>
  <si>
    <t xml:space="preserve"> B.II.4) Fondo rischi per copertura diretta dei rischi (autoassicurazione)</t>
  </si>
  <si>
    <t>PBA051</t>
  </si>
  <si>
    <t xml:space="preserve"> B.II.5) Fondo rischi per franchigia assicurativa</t>
  </si>
  <si>
    <t>PBA052</t>
  </si>
  <si>
    <t xml:space="preserve"> B.II.6) Fondo rischi per interessi di mora</t>
  </si>
  <si>
    <t xml:space="preserve"> B.II.7) Altri fondi rischi</t>
  </si>
  <si>
    <t>B.III) FONDI DA DISTRIBUIRE</t>
  </si>
  <si>
    <t xml:space="preserve"> B.III.1) FSR indistinto da distribuire</t>
  </si>
  <si>
    <t xml:space="preserve"> B.III.2) FSR vincolato da distribuire</t>
  </si>
  <si>
    <t xml:space="preserve"> B.III.3) Fondo per ripiano disavanzi pregressi</t>
  </si>
  <si>
    <t xml:space="preserve"> B.III.4) Fondo finanziamento sanitario aggiuntivo corrente LEA</t>
  </si>
  <si>
    <t xml:space="preserve"> B.III.5) Fondo finanziamento sanitario aggiuntivo corrente extra LEA</t>
  </si>
  <si>
    <t xml:space="preserve"> B.III.6) Fondo finanziamento per ricerca</t>
  </si>
  <si>
    <t xml:space="preserve"> B.III.7) Fondo finanziamento per investimenti</t>
  </si>
  <si>
    <t>PBA141</t>
  </si>
  <si>
    <t>B.III.8) Fondo finanziamento sanitario aggiuntivo corrente (extra fondo) - Risorse aggiuntive da bilancio regionale a titolo di</t>
  </si>
  <si>
    <t>B.IV) QUOTE INUTILIZZATE CONTRIBUTI</t>
  </si>
  <si>
    <t>PBA151</t>
  </si>
  <si>
    <t xml:space="preserve"> B.IV.1) Quote inutilizzate contributi da Regione o Prov. Aut. per quota F.S. indistinto finalizzato</t>
  </si>
  <si>
    <t xml:space="preserve"> B.IV.2) Quote inutilizzate contributi da Regione o Prov. Aut. per quota F.S. 
 vincolato</t>
  </si>
  <si>
    <t xml:space="preserve"> B.IV.3) Quote inutilizzate contributi vincolati da soggetti pubblici (extra fondo)</t>
  </si>
  <si>
    <t xml:space="preserve"> B.IV.4) Quote inutilizzate contributi per ricerca</t>
  </si>
  <si>
    <t xml:space="preserve"> B.IV.5) Quote inutilizzate contributi vincolati da privati</t>
  </si>
  <si>
    <t>B.V) ALTRI FONDI PER ONERI E SPESE</t>
  </si>
  <si>
    <t xml:space="preserve"> B.V.1) Fondi integrativi pensione</t>
  </si>
  <si>
    <t xml:space="preserve"> B.V.2) Fondi rinnovi contrattuali</t>
  </si>
  <si>
    <t xml:space="preserve"> B.V.2.a) Fondo rinnovi contrattuali personale dipendente </t>
  </si>
  <si>
    <t xml:space="preserve"> B.V.2.b) Fondo rinnovi convenzioni MMG/PLS/MCA</t>
  </si>
  <si>
    <t xml:space="preserve"> B.V.2.c) Fondo rinnovi convenzioni medici Sumai</t>
  </si>
  <si>
    <t xml:space="preserve"> B.V.3) Altri fondi per oneri e spese</t>
  </si>
  <si>
    <t>PBA270</t>
  </si>
  <si>
    <t xml:space="preserve"> B.V.4) Altri Fondi incentivi funzioni tecniche Art. 113 D.Lgs 50/2016</t>
  </si>
  <si>
    <t>C) TRATTAMENTO FINE RAPPORTO</t>
  </si>
  <si>
    <t xml:space="preserve"> C.I) FONDO PER PREMI OPEROSITA' MEDICI SUMAI</t>
  </si>
  <si>
    <t xml:space="preserve"> C.II) FONDO PER TRATTAMENTO DI FINE RAPPORTO DIPENDENTI</t>
  </si>
  <si>
    <t>PCA020</t>
  </si>
  <si>
    <t xml:space="preserve"> C.III) FONDO PER TRATTAMENTI DI QUIESCENZA E SIMILI</t>
  </si>
  <si>
    <t>D) DEBITI</t>
  </si>
  <si>
    <t xml:space="preserve"> D.II.1) Debiti v/Stato per mobilità passiva extraregionale</t>
  </si>
  <si>
    <t xml:space="preserve"> D.II.2) Debiti v/Stato per mobilità passiva internazionale</t>
  </si>
  <si>
    <t xml:space="preserve"> D.II.3) Acconto quota FSR v/Stato</t>
  </si>
  <si>
    <t xml:space="preserve"> D.II.4) Debiti v/Stato per restituzione finanziamenti - per ricerca</t>
  </si>
  <si>
    <t xml:space="preserve"> D.II.5) Altri debiti v/Stato</t>
  </si>
  <si>
    <t xml:space="preserve"> D.III.1 )Debiti v/Regione o Provincia Autonoma per finanziamenti - GSA</t>
  </si>
  <si>
    <t>PDA081</t>
  </si>
  <si>
    <t xml:space="preserve"> D.III.2) Debiti v/Regione o Provincia Autonoma per finanziamenti</t>
  </si>
  <si>
    <t xml:space="preserve"> D.III.3) Debiti v/Regione o Provincia Autonoma per mobilità passiva intraregionale</t>
  </si>
  <si>
    <t xml:space="preserve"> D.III.4) Debiti v/Regione o Provincia Autonoma per mobilità passiva extraregionale</t>
  </si>
  <si>
    <t>PDA101</t>
  </si>
  <si>
    <t xml:space="preserve"> D.III.5) Debiti v/Regione o Provincia Autonoma per mobilità passiva internazionale</t>
  </si>
  <si>
    <t xml:space="preserve"> D.III.6) Acconto quota FSR da Regione o Provincia Autonoma</t>
  </si>
  <si>
    <t>PDA111</t>
  </si>
  <si>
    <t xml:space="preserve"> D.III.7) Acconto da Regione o Provincia Autonoma per anticipazione ripiano disavanzo programmato dai Piani aziendali di cui all'art. 1, comma 528, L. 208/2015</t>
  </si>
  <si>
    <t>PDA112</t>
  </si>
  <si>
    <t xml:space="preserve"> D.III.8) Debiti v/Regione o Provincia Autonoma per contributi L. 210/92 </t>
  </si>
  <si>
    <t xml:space="preserve"> D.III.9) Altri debiti v/Regione o Provincia Autonoma – GSA</t>
  </si>
  <si>
    <t>PDA121</t>
  </si>
  <si>
    <t xml:space="preserve"> D.III.10) Altri debiti v/Regione o Provincia Autonoma</t>
  </si>
  <si>
    <t xml:space="preserve"> D.V.1) Debiti v/ASL-USL della regione</t>
  </si>
  <si>
    <t xml:space="preserve"> D.V.1.a) Debiti v/Aziende sanitarie pubbliche della Regione - per quota FSR</t>
  </si>
  <si>
    <t xml:space="preserve"> D.V.1.b) Debiti v/Aziende sanitarie pubbliche della Regione - per finanziamento
 sanitario aggiuntivo corrente LEA</t>
  </si>
  <si>
    <t xml:space="preserve"> D.V.1.c) Debiti v/Aziende sanitarie pubbliche della Regione - per finanziamento 
 sanitario aggiuntivo corrente extra LEA</t>
  </si>
  <si>
    <t xml:space="preserve"> D.V.1.d) Debiti v/Aziende sanitarie pubbliche della Regione - per mobilità in 
 compensazione</t>
  </si>
  <si>
    <t xml:space="preserve"> D.V.1.e) Debiti v/Aziende sanitarie pubbliche della Regione - per mobilità non in 
 compensazione</t>
  </si>
  <si>
    <t xml:space="preserve"> D.V.1.f) Debiti v/Aziende sanitarie pubbliche della Regione - per altre prestazioni</t>
  </si>
  <si>
    <t>PDA211</t>
  </si>
  <si>
    <t xml:space="preserve"> D.V.1.g) Debiti v/Aziende sanitarie pubbliche della Regione - altre prestazioni per STP</t>
  </si>
  <si>
    <t>PDA212</t>
  </si>
  <si>
    <t xml:space="preserve"> D.V.1.h) Debiti v/Aziende sanitarie pubbliche della Regione - per Contributi da Aziende sanitarie pubbliche della Regione o Prov. Aut. (extra fondo) </t>
  </si>
  <si>
    <t>PDA213</t>
  </si>
  <si>
    <t xml:space="preserve"> D.V.1.i) Debiti v/Aziende sanitarie pubbliche della Regione - per contributi L. 210/92 </t>
  </si>
  <si>
    <t xml:space="preserve"> D.V.2) Debiti v/Aziende sanitarie pubbliche Extraregione</t>
  </si>
  <si>
    <t xml:space="preserve"> D.V.3) Debiti v/Aziende sanitarie pubbliche della Regione per versamenti 
 c/patrimonio netto</t>
  </si>
  <si>
    <t>PDA231</t>
  </si>
  <si>
    <t xml:space="preserve"> D.V.3.a) Debiti v/Aziende sanitarie pubbliche della Regione per versamenti c/patrimonio netto - finanziamenti per investimenti</t>
  </si>
  <si>
    <t>PDA232</t>
  </si>
  <si>
    <t xml:space="preserve"> D.V.3.b) Debiti v/Aziende sanitarie pubbliche della Regione per versamenti c/patrimonio netto - incremento fondo dotazione</t>
  </si>
  <si>
    <t>PDA233</t>
  </si>
  <si>
    <t xml:space="preserve"> D.V.3.c) Debiti v/Aziende sanitarie pubbliche della Regione per versamenti c/patrimonio netto - ripiano perdite</t>
  </si>
  <si>
    <t>PDA234</t>
  </si>
  <si>
    <t xml:space="preserve"> D.V.3.d) Debiti v/Aziende sanitarie pubbliche della Regione per anticipazione ripiano disavanzo programmato dai Piani aziendali di cui all'art. 1, comma 528, L. 208/2015</t>
  </si>
  <si>
    <t>PDA235</t>
  </si>
  <si>
    <t xml:space="preserve"> D.V.3.e) Debiti v/Aziende sanitarie pubbliche della Regione per versamenti c/patrimonio netto - altro</t>
  </si>
  <si>
    <t>D.VI) DEBITI V/ SOCIETA' PARTECIPATE E/O ENTI DIPENDENTI DELLA REGIONE</t>
  </si>
  <si>
    <t xml:space="preserve"> D.VI.1) Debiti v/enti regionali</t>
  </si>
  <si>
    <t xml:space="preserve"> D.VI.2) Debiti v/sperimentazioni gestionali</t>
  </si>
  <si>
    <t xml:space="preserve"> D.VI.3) Debiti v/altre partecipate</t>
  </si>
  <si>
    <t xml:space="preserve"> D.VII.1) Debiti verso erogatori (privati accreditati e convenzionati) di prestazioni 
 sanitarie </t>
  </si>
  <si>
    <t>PDA291</t>
  </si>
  <si>
    <t xml:space="preserve"> D.VII.1.a) Debiti verso erogatori (privati accreditati e convenzionati) di prestazioni sanitarie </t>
  </si>
  <si>
    <t>PDA292</t>
  </si>
  <si>
    <t xml:space="preserve"> D.VII.1.b) Note di credito da ricevere (privati accreditati e convenzionati)</t>
  </si>
  <si>
    <t xml:space="preserve"> D.VII.2) Debiti verso altri fornitori</t>
  </si>
  <si>
    <t>PDA301</t>
  </si>
  <si>
    <t xml:space="preserve"> D.VII.2.a) Debiti verso altri fornitori</t>
  </si>
  <si>
    <t>PDA302</t>
  </si>
  <si>
    <t xml:space="preserve"> D.VII.2.b) Note di credito da ricevere (altri fornitori)</t>
  </si>
  <si>
    <t xml:space="preserve"> D.XI.1) Debiti v/altri finanziatori</t>
  </si>
  <si>
    <t xml:space="preserve"> D.XI.2) Debiti v/dipendenti</t>
  </si>
  <si>
    <t xml:space="preserve"> D.XI.3) Debiti v/gestioni liquidatorie</t>
  </si>
  <si>
    <t xml:space="preserve"> D.XI.4) Altri debiti diversi</t>
  </si>
  <si>
    <t>E) RATEI E RISCONTI PASSIVI</t>
  </si>
  <si>
    <t xml:space="preserve"> E.I.1) Ratei passivi</t>
  </si>
  <si>
    <t xml:space="preserve"> E.I.2) Ratei passivi v/Aziende sanitarie pubbliche della Regione</t>
  </si>
  <si>
    <t xml:space="preserve"> E.II.1) Risconti passivi</t>
  </si>
  <si>
    <t xml:space="preserve"> E.II.2) Risconti passivi v/Aziende sanitarie pubbliche della Regione</t>
  </si>
  <si>
    <t>PEA060</t>
  </si>
  <si>
    <t xml:space="preserve">E.II.3) Risconti passivi - in attuazione dell’art.79, comma 1 sexies lettera c), del D.L. 112/2008, convertito con legge 133/2008 e della legge 23 dicembre 2009 n. 191. </t>
  </si>
  <si>
    <t>PZZ999</t>
  </si>
  <si>
    <t>F) TOTALE PASSIVO E PATRIMONIO NETTO</t>
  </si>
  <si>
    <t>G) CONTI D'ORDINE</t>
  </si>
  <si>
    <t>G.I) CANONI LEASING ANCORA DA PAGARE</t>
  </si>
  <si>
    <t>G.II) DEPOSITI CAUZIONALI</t>
  </si>
  <si>
    <t>G.III) BENI IN COMODATO</t>
  </si>
  <si>
    <t>PFA021</t>
  </si>
  <si>
    <t>G.IV) canoni di project financing ancora da pagare</t>
  </si>
  <si>
    <t>G.V) ALTRI CONTI D'ORDINE</t>
  </si>
  <si>
    <t>ATTIVO</t>
  </si>
  <si>
    <t>PASSIVO</t>
  </si>
  <si>
    <t>ASL BT - CONSUNTIVO 2019</t>
  </si>
  <si>
    <t>CE CONS. 2019</t>
  </si>
  <si>
    <t>di cui per ricavi e costi sociali</t>
  </si>
  <si>
    <t>CE CONS. 2019 NETTO SOCIALE</t>
  </si>
  <si>
    <t>(Unità di euro)</t>
  </si>
  <si>
    <t>DESCRIZIONE</t>
  </si>
  <si>
    <t>IMPORTO</t>
  </si>
  <si>
    <t>A.1.A)  Contributi da Regione o Prov. Aut. per quota F.S. regionale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</si>
  <si>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</si>
  <si>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</si>
  <si>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</si>
  <si>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</si>
  <si>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</si>
  <si>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</si>
  <si>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</si>
  <si>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</si>
  <si>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</si>
  <si>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</si>
  <si>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</si>
  <si>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</si>
  <si>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</si>
  <si>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A.1.A.2)  da Regione o Prov. Aut. per quota F.S. regionale vincolato</t>
  </si>
  <si>
    <t xml:space="preserve">A.1.B.1)  da Regione o Prov. Aut. (extra fondo) </t>
  </si>
  <si>
    <t>A.1.B.1.1)  Contributi da Regione o Prov. Aut. (extra fondo) vincolati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</si>
  <si>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</si>
  <si>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</si>
  <si>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A.1.B.1.4)  Contributi da Regione o Prov. Aut. (extra fondo) - Altro</t>
  </si>
  <si>
    <t xml:space="preserve">A.1.B.2)  Contributi da Aziende sanitarie pubbliche della Regione o Prov. Aut. (extra fondo) 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</si>
  <si>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</si>
  <si>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</si>
  <si>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</si>
  <si>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</si>
  <si>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</si>
  <si>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</si>
  <si>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</si>
  <si>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</si>
  <si>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</si>
  <si>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</si>
  <si>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</si>
  <si>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</si>
  <si>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</si>
  <si>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</si>
  <si>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</si>
  <si>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</si>
  <si>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</si>
  <si>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</si>
  <si>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</si>
  <si>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A.4.A.1)  Ricavi per prestaz. sanitarie  e sociosanitarie a rilevanza sanitaria erogate ad Aziende sanitarie pubbliche della Regione</t>
  </si>
  <si>
    <t>AA0361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</si>
  <si>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</si>
  <si>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</si>
  <si>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</si>
  <si>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</si>
  <si>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</si>
  <si>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</si>
  <si>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</si>
  <si>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</si>
  <si>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</si>
  <si>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</si>
  <si>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</si>
  <si>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</si>
  <si>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</si>
  <si>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</si>
  <si>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</si>
  <si>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</si>
  <si>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</si>
  <si>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</si>
  <si>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</si>
  <si>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</si>
  <si>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AA0471</t>
  </si>
  <si>
    <t>A.4.A.3.3) Prestazioni pronto soccorso non seguite da ricovero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</si>
  <si>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</si>
  <si>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</si>
  <si>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</si>
  <si>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</si>
  <si>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</si>
  <si>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</si>
  <si>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</si>
  <si>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</si>
  <si>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</si>
  <si>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</si>
  <si>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</si>
  <si>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</si>
  <si>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</si>
  <si>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</si>
  <si>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</si>
  <si>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</si>
  <si>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</si>
  <si>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</si>
  <si>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</si>
  <si>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</si>
  <si>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</si>
  <si>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</si>
  <si>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</si>
  <si>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</si>
  <si>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</si>
  <si>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</si>
  <si>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</si>
  <si>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</si>
  <si>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</si>
  <si>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</si>
  <si>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</si>
  <si>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A.4.D.7)  Ricavi per prestazioni sanitarie intramoenia - Altro (Aziende sanitarie pubbliche della Regione)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</si>
  <si>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</si>
  <si>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</si>
  <si>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</si>
  <si>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</si>
  <si>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</si>
  <si>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</si>
  <si>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AA0921</t>
  </si>
  <si>
    <t>A.5.E.2) Rimborso per Pay back sui dispositivi medici</t>
  </si>
  <si>
    <t>A.5.E.3) Altri concorsi, recuperi e rimborsi da privati</t>
  </si>
  <si>
    <t>A.6.A)  Compartecipazione alla spesa per prestazioni sanitarie - Ticket sulle prestazioni di specialistica ambulatoriale e APA-PAC</t>
  </si>
  <si>
    <t>B.1.A.1.1) Medicinali con AIC, ad eccezione di vaccini, emoderivati di produzione regionale, ossigeno e altri gas medicali</t>
  </si>
  <si>
    <t>BA0051</t>
  </si>
  <si>
    <t>B.1.A.1.3) Ossigeno e altri gas medicali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</si>
  <si>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</si>
  <si>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</si>
  <si>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</si>
  <si>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</si>
  <si>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</si>
  <si>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</si>
  <si>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</si>
  <si>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B.1.A.2.1) da pubblico (Aziende sanitarie pubbliche della Regione) – Mobilità intraregionale</t>
  </si>
  <si>
    <t>B.1.A.2.2) da pubblico (Aziende sanitarie pubbliche extra Regione) – Mobilità extraregionale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</si>
  <si>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</si>
  <si>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</si>
  <si>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</si>
  <si>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</si>
  <si>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</si>
  <si>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</si>
  <si>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</si>
  <si>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</si>
  <si>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</si>
  <si>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</si>
  <si>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</si>
  <si>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</si>
  <si>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</si>
  <si>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</si>
  <si>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</si>
  <si>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</si>
  <si>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</si>
  <si>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B.1.B.7)  Beni e prodotti non sanitari da Aziende sanitarie pubbliche della Regione</t>
  </si>
  <si>
    <t>B.2.A.1.2) - da pubblico (Aziende sanitarie pubbliche della Regione) - Mobilità intraregionale</t>
  </si>
  <si>
    <t>B.2.A.1.3) - da pubblico (Aziende sanitarie pubbliche Extraregione) - Mobilità extraregionale</t>
  </si>
  <si>
    <t>B.2.A.2.2) - da pubblico (Aziende sanitarie pubbliche della Regione)- Mobilità intraregionale</t>
  </si>
  <si>
    <t>B.2.A.2.3) - da pubblico (Extraregione)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</si>
  <si>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</si>
  <si>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</si>
  <si>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</si>
  <si>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</si>
  <si>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</si>
  <si>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</si>
  <si>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B.2.A.3.5) - da pubblico (Extraregione)</t>
  </si>
  <si>
    <t>BA0561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</si>
  <si>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</si>
  <si>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</si>
  <si>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</si>
  <si>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</si>
  <si>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</si>
  <si>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</si>
  <si>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</si>
  <si>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</si>
  <si>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</si>
  <si>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</si>
  <si>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</si>
  <si>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</si>
  <si>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</si>
  <si>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</si>
  <si>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</si>
  <si>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</si>
  <si>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</si>
  <si>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</si>
  <si>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B.2.A.4.1) - da pubblico (Aziende sanitarie pubbliche della Regione)</t>
  </si>
  <si>
    <t>B.2.A.4.3) - da pubblico (Extraregione) non soggetti a compensazione</t>
  </si>
  <si>
    <t>B.2.A.5.1) - da pubblico (Aziende sanitarie pubbliche della Regione)</t>
  </si>
  <si>
    <t>B.2.A.5.3) - da pubblico (Extraregione)</t>
  </si>
  <si>
    <t>B.2.A.6.1) - da pubblico (Aziende sanitarie pubbliche della Regione)</t>
  </si>
  <si>
    <t>B.2.A.6.3) - da pubblico (Extraregione)</t>
  </si>
  <si>
    <t>B.2.A.7.1) - da pubblico (Aziende sanitarie pubbliche della Regione)</t>
  </si>
  <si>
    <t>B.2.A.7.3) - da pubblico (Extraregione)</t>
  </si>
  <si>
    <t>B.2.A.7.5) - da privato per cittadini non residenti - Extraregione (mobilità attiva in compensazione)</t>
  </si>
  <si>
    <t>B.2.A.8.1) - da pubblico (Aziende sanitarie pubbliche della Regione)</t>
  </si>
  <si>
    <t>B.2.A.8.3) - da pubblico (Extraregione) - non soggette a compensazione</t>
  </si>
  <si>
    <t>B.2.A.9.1) - da pubblico (Aziende sanitarie pubbliche della Regione) - Mobilità intraregionale</t>
  </si>
  <si>
    <t>B.2.A.9.3) - da pubblico (Extraregione)</t>
  </si>
  <si>
    <t>B.2.A.9.6) - da privato per cittadini non residenti - Extraregione (mobilità attiva in compensazione)</t>
  </si>
  <si>
    <t>B.2.A.10.1) - da pubblico (Aziende sanitarie pubbliche della Regione) - Mobilità intraregionale</t>
  </si>
  <si>
    <t>B.2.A.10.3) - da pubblico (Extraregione)</t>
  </si>
  <si>
    <t>B.2.A.10.5) - da privato per cittadini non residenti - Extraregione (mobilità attiva in compensazione)</t>
  </si>
  <si>
    <t>B.2.A.11.1) - da pubblico (Aziende sanitarie pubbliche della Regione) - Mobilità intraregionale</t>
  </si>
  <si>
    <t>B.2.A.11.3) - da pubblico (Extraregione)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</si>
  <si>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</si>
  <si>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</si>
  <si>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</si>
  <si>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</si>
  <si>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</si>
  <si>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BA1161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</si>
  <si>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</si>
  <si>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</si>
  <si>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</si>
  <si>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</si>
  <si>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</si>
  <si>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</si>
  <si>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</si>
  <si>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</si>
  <si>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</si>
  <si>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B.2.A.13.7)  Compartecipazione al personale per att. libero  professionale intramoenia - Altro (Aziende sanitarie pubbliche della Regione)</t>
  </si>
  <si>
    <t>B.2.A.14.6)  Rimborsi, assegni e contributi v/Aziende sanitarie pubbliche della Regione</t>
  </si>
  <si>
    <t>BA1341</t>
  </si>
  <si>
    <t>B.2.A.14.7)  Rimborsi, assegni e contributi v/Regione - GSA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</si>
  <si>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</si>
  <si>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</si>
  <si>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</si>
  <si>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B.2.A.15.3.C) Collaborazioni coordinate e continuative sanitarie e sociosanitarie da privato</t>
  </si>
  <si>
    <t>B.2.A.15.4.A) Rimborso oneri stipendiali personale sanitario in comando da Aziende sanitarie pubbliche della Regione</t>
  </si>
  <si>
    <t>B.2.A.15.4.C) Rimborso oneri stipendiali personale sanitario in comando da aziende di altre Regioni (Extraregione)</t>
  </si>
  <si>
    <t>B.2.A.16.1)  Altri servizi sanitari e sociosanitari a rilevanza sanitaria da pubblico - Aziende sanitarie pubbliche della Regione</t>
  </si>
  <si>
    <t>B.2.A.16.3) Altri servizi sanitari e sociosanitari a rilevanza sanitaria da pubblico (Extraregione)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</si>
  <si>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</si>
  <si>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</si>
  <si>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</si>
  <si>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</si>
  <si>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B.2.A.17) Costi GSA per differenziale saldo mobilità interregionale</t>
  </si>
  <si>
    <t>BA1601</t>
  </si>
  <si>
    <t>B.2.B.1.3.A)   Mensa dipendenti</t>
  </si>
  <si>
    <t>BA1602</t>
  </si>
  <si>
    <t>B.2.B.1.3.B)   Mensa degenti</t>
  </si>
  <si>
    <t>B.2.B.1.12.A) Altri servizi non sanitari da pubblico (Aziende sanitarie pubbliche della Regione)</t>
  </si>
  <si>
    <t>B.2.B.2.1) Consulenze non sanitarie da Aziende sanitarie pubbliche della Regione</t>
  </si>
  <si>
    <t>B.2.B.2.3) Consulenze, Collaborazioni, Interinale e altre prestazioni di lavoro non sanitarie da privato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</si>
  <si>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</si>
  <si>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</si>
  <si>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B.2.B.2.4.A) Rimborso oneri stipendiali personale non sanitario in comando da Aziende sanitarie pubbliche della Regione</t>
  </si>
  <si>
    <t>B.2.B.2.4.C) Rimborso oneri stipendiali personale non sanitario in comando da aziende di altre Regioni (Extraregione)</t>
  </si>
  <si>
    <t>B.3.G)  Manutenzioni e riparazioni da Aziende sanitarie pubbliche della Regione</t>
  </si>
  <si>
    <t>BA2061</t>
  </si>
  <si>
    <t>B.4.D)  Canoni di project financing</t>
  </si>
  <si>
    <t>B.4.E)  Locazioni e noleggi da Aziende sanitarie pubbliche della Regione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</si>
  <si>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</si>
  <si>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</si>
  <si>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</si>
  <si>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</si>
  <si>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</si>
  <si>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</si>
  <si>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B.9.C.1)  Indennità, rimborso spese e oneri sociali per gli Organi Direttivi e Collegio Sindacale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</si>
  <si>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</si>
  <si>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</si>
  <si>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</si>
  <si>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</si>
  <si>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</si>
  <si>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</si>
  <si>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</si>
  <si>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</si>
  <si>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</si>
  <si>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</si>
  <si>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</si>
  <si>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</si>
  <si>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</si>
  <si>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</si>
  <si>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</si>
  <si>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</si>
  <si>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</si>
  <si>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</si>
  <si>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</si>
  <si>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</si>
  <si>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</si>
  <si>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</si>
  <si>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</si>
  <si>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</si>
  <si>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</si>
  <si>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</si>
  <si>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</si>
  <si>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</si>
  <si>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</si>
  <si>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</si>
  <si>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</si>
  <si>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</si>
  <si>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</si>
  <si>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</si>
  <si>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</si>
  <si>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</si>
  <si>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</si>
  <si>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</si>
  <si>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</si>
  <si>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</si>
  <si>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</si>
  <si>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</si>
  <si>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</si>
  <si>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</si>
  <si>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</si>
  <si>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</si>
  <si>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</si>
  <si>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</si>
  <si>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BA2741</t>
  </si>
  <si>
    <t>B.14.A.5) Accantonamenti per franchigia assicurativa</t>
  </si>
  <si>
    <t>B.14.A.6)  Altri accantonamenti per rischi</t>
  </si>
  <si>
    <t>BA2751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</si>
  <si>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</si>
  <si>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</si>
  <si>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</si>
  <si>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</si>
  <si>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</si>
  <si>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</si>
  <si>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</si>
  <si>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</si>
  <si>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</si>
  <si>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</si>
  <si>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</si>
  <si>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</si>
  <si>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</si>
  <si>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</si>
  <si>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</si>
  <si>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</si>
  <si>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</si>
  <si>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</si>
  <si>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</si>
  <si>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</si>
  <si>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</si>
  <si>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</si>
  <si>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</si>
  <si>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</si>
  <si>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</si>
  <si>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B.14.D.10) Altri accantonamenti</t>
  </si>
  <si>
    <t>EA0051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</si>
  <si>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</si>
  <si>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</si>
  <si>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</si>
  <si>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</si>
  <si>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</si>
  <si>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</si>
  <si>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</si>
  <si>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</si>
  <si>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</si>
  <si>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</si>
  <si>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E.1.B.3.1) Insussistenze attive v/Aziende sanitarie pubbliche della Regione</t>
  </si>
  <si>
    <t>E.1.B.3.2.E) Insussistenze attive v/terzi relative all'acquisto prestaz. sanitarie da operatori accreditati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</si>
  <si>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</si>
  <si>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</si>
  <si>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</si>
  <si>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E.2.B.3.2.A) Sopravvenienze passive v/terzi relative alla mobilità extraregionale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</si>
  <si>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</si>
  <si>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</si>
  <si>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</si>
  <si>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EA0461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</si>
  <si>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</si>
  <si>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</si>
  <si>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</si>
  <si>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</si>
  <si>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</si>
  <si>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</si>
  <si>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</si>
  <si>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</si>
  <si>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</si>
  <si>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</si>
  <si>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 xml:space="preserve">Y) Imposte e tasse </t>
  </si>
  <si>
    <t>Totale imposte e tasse (Y)</t>
  </si>
  <si>
    <t>Delta</t>
  </si>
  <si>
    <t xml:space="preserve"> STAMPA BILANCIO DI VERIFICA     al 24/06/2020</t>
  </si>
  <si>
    <t>Elementi di selezione: Anno: 2019, Contabilità: UFFICIALE, Tipo Movimento: Civile, Dettaglio Conto, Tutti i Movimenti</t>
  </si>
  <si>
    <t>05010000170</t>
  </si>
  <si>
    <t>Crediti v/Reg. Finanz. Randagismo</t>
  </si>
  <si>
    <t>05010000225</t>
  </si>
  <si>
    <t>Crediti v/Reg. per prog. Farmacovigilanza</t>
  </si>
  <si>
    <t>05010000435</t>
  </si>
  <si>
    <t>Crediti v/Reg. per ripiano perdite</t>
  </si>
  <si>
    <t>05012000175</t>
  </si>
  <si>
    <t>Crediti v/AO della Reg. per altre prestazioni</t>
  </si>
  <si>
    <t>05014000600</t>
  </si>
  <si>
    <t>Fornitori c/anticipi</t>
  </si>
  <si>
    <t>07010000385</t>
  </si>
  <si>
    <t>Cassa ALPI</t>
  </si>
  <si>
    <t>07010000550</t>
  </si>
  <si>
    <t>CASSA RIMBORSI ASSISTITI</t>
  </si>
  <si>
    <t>08011000100</t>
  </si>
  <si>
    <t>Risconti attivi</t>
  </si>
  <si>
    <t>08012000240</t>
  </si>
  <si>
    <t>Fatture e ric. da emettere ad IRCCS-Policl.-Fondaz. della Reg. per altre prest.</t>
  </si>
  <si>
    <t>08012000250</t>
  </si>
  <si>
    <t>Fatture e ric. da emettere ad Az. sanit. pubbl. fuori Reg.</t>
  </si>
  <si>
    <t>08012000280</t>
  </si>
  <si>
    <t>Fatture e ric. da emettere ad altri soggetti pubbl. Clienti Privati</t>
  </si>
  <si>
    <t>08012000450</t>
  </si>
  <si>
    <t>Note credito da ricev. da erog. (priv. accr. e conv.) di prestaz. sanit.</t>
  </si>
  <si>
    <t>20010000230</t>
  </si>
  <si>
    <t>Contributi per ripiano perdite esercizi precedenti</t>
  </si>
  <si>
    <t>20025000100</t>
  </si>
  <si>
    <t>Utile esercizio</t>
  </si>
  <si>
    <t>26013700100</t>
  </si>
  <si>
    <t>Debiti v/altri enti regionali</t>
  </si>
  <si>
    <t>26014000230</t>
  </si>
  <si>
    <t>INPDAP per benefici contrat. personale in quiesc.</t>
  </si>
  <si>
    <t>26016000110</t>
  </si>
  <si>
    <t>Debiti v/Medici di Guardia medica</t>
  </si>
  <si>
    <t>26016000120</t>
  </si>
  <si>
    <t>Debiti v/Medici 118</t>
  </si>
  <si>
    <t>26016000200</t>
  </si>
  <si>
    <t>Debiti v/Medici Specialisti int.convenzionati</t>
  </si>
  <si>
    <t>26016000220</t>
  </si>
  <si>
    <t>Debiti V/Medici di medicina dei servizi</t>
  </si>
  <si>
    <t>26016000550</t>
  </si>
  <si>
    <t>Debiti v/Istituti assicurativi</t>
  </si>
  <si>
    <t>26016000600</t>
  </si>
  <si>
    <t>Debiti v/Allevatori</t>
  </si>
  <si>
    <t>27010000100</t>
  </si>
  <si>
    <t>Debiti v/Istit. cassiere per rimb. anticipaz.</t>
  </si>
  <si>
    <t>27011000100</t>
  </si>
  <si>
    <t>Erario c/IRES</t>
  </si>
  <si>
    <t>27012000250</t>
  </si>
  <si>
    <t>Debiti v/Collegio Sindacale</t>
  </si>
  <si>
    <t>28011000200</t>
  </si>
  <si>
    <t>Altri risconti passivi</t>
  </si>
  <si>
    <t>28012000240</t>
  </si>
  <si>
    <t>Note credito da emettere ad aziende san. pubbliche fuori regione</t>
  </si>
  <si>
    <t>28012000260</t>
  </si>
  <si>
    <t>Note credito da emettere a Clienti Privati</t>
  </si>
  <si>
    <t>28012000270</t>
  </si>
  <si>
    <t>Note credito da emettere ad altri sogg. Pubbl. Clienti Privati</t>
  </si>
  <si>
    <t>29010000150</t>
  </si>
  <si>
    <t>Stato Patrimoniale di Apertura</t>
  </si>
  <si>
    <t>70010000025</t>
  </si>
  <si>
    <t>Sieri</t>
  </si>
  <si>
    <t>70611100095</t>
  </si>
  <si>
    <t>Altra assist. per malati e disturb. ment. priv. (intrareg.)</t>
  </si>
  <si>
    <t>70613600045</t>
  </si>
  <si>
    <t>Compensi al pers. per ALPI - Consulenze (ex art. 55 c.1) (Az. sanit. pubbl. Reg.)</t>
  </si>
  <si>
    <t>70613700110</t>
  </si>
  <si>
    <t>Consulenze sanit. da priv. - art. 55, co. 2, CCNL 8/6/2000. Dirig. Non Medici</t>
  </si>
  <si>
    <t>70613700700</t>
  </si>
  <si>
    <t>Rimb. oneri stip. pers. sanit. in comando da Az. sanit. pubbl. Reg.</t>
  </si>
  <si>
    <t>70614000105</t>
  </si>
  <si>
    <t>Visite spec. e consulti da pubbl. - Az. sanit. pubbl. Reg.</t>
  </si>
  <si>
    <t>70614000106</t>
  </si>
  <si>
    <t>Visite spec. e consulti da pubblico - Aziende sanitarie pubbliche della Regione</t>
  </si>
  <si>
    <t>70710000600</t>
  </si>
  <si>
    <t>Sacche di sangue da pubblico - Mob. pass. intrareg.</t>
  </si>
  <si>
    <t>71210000041</t>
  </si>
  <si>
    <t>Mensa dipendenti</t>
  </si>
  <si>
    <t>71210000042</t>
  </si>
  <si>
    <t>Mensa degenti</t>
  </si>
  <si>
    <t>71210000305</t>
  </si>
  <si>
    <t xml:space="preserve">Altri servizi non sanit. da altri soggetti pubblici </t>
  </si>
  <si>
    <t>71210500045</t>
  </si>
  <si>
    <t>Consulenze Legali da privato</t>
  </si>
  <si>
    <t>71810000075</t>
  </si>
  <si>
    <t>Canoni di leasing fin. per attrez. tecnico sanitarie</t>
  </si>
  <si>
    <t>72110500235</t>
  </si>
  <si>
    <t>Competenze da fondo condizioni di lavoro e incarichi Comparto Ruolo Sanitario a Tempo INDETERMINATO</t>
  </si>
  <si>
    <t>72110500245</t>
  </si>
  <si>
    <t>Competenze da fondo premialit? e fasce Comparto Ruolo sanitario a Tempo INDETERMINATO</t>
  </si>
  <si>
    <t>72110600070</t>
  </si>
  <si>
    <t>Oneri sociali su ferie maturate e non godute Dirig. Medica e Vet. T.D.</t>
  </si>
  <si>
    <t>72110600150</t>
  </si>
  <si>
    <t>Altre competenze extra fondi Dirig. Sanit. non Medica T.D.</t>
  </si>
  <si>
    <t>72110600235</t>
  </si>
  <si>
    <t>Competenze da fondo condizioni di lavoro e incarichi Comparto Ruolo Sanitario a Tempo DETERMINATO</t>
  </si>
  <si>
    <t>72110600245</t>
  </si>
  <si>
    <t>Competenze da fondo premialit? e fasce Comparto Ruolo sanitario a Tempo DETERMINATO</t>
  </si>
  <si>
    <t>72110600260</t>
  </si>
  <si>
    <t>Ferie maturate e non godute Comparto Ruolo Sanitario T.D.</t>
  </si>
  <si>
    <t>72110600270</t>
  </si>
  <si>
    <t>Oneri sociali su ferie maturate e non godute Comparto Ruolo Sanitario T.D.</t>
  </si>
  <si>
    <t>72410500150</t>
  </si>
  <si>
    <t>Altre competenze extra fondi Dirig. R.Prof.le T.I.</t>
  </si>
  <si>
    <t>72410500235</t>
  </si>
  <si>
    <t>Competenze da fondo condizioni di lavoro e incarichi Comparto Ruolo Professionale Tempo INDETERMINATO</t>
  </si>
  <si>
    <t>72410500245</t>
  </si>
  <si>
    <t>Competenze da fondo premialit? e fasce Comparto Ruolo Professionale Tempo INDETERMINATO</t>
  </si>
  <si>
    <t>72710500235</t>
  </si>
  <si>
    <t>Competenze da fondo condizioni di lavoro e incarichi Comparto Ruolo Tecnico INDETERMINATO</t>
  </si>
  <si>
    <t>72710500245</t>
  </si>
  <si>
    <t>Competenze da fondo premialit? e fasce Comparto Ruolo Tecnico INDETERMINATO</t>
  </si>
  <si>
    <t>72710600235</t>
  </si>
  <si>
    <t>Competenze da fondo condizioni di lavoro e incarichi Comparto Ruolo Tecnico DETERMINATO</t>
  </si>
  <si>
    <t>72710600245</t>
  </si>
  <si>
    <t>Competenze da fondo premialit? e fasce Comparto Ruolo Tecnico DETERMINATO</t>
  </si>
  <si>
    <t>73010500235</t>
  </si>
  <si>
    <t>Competenze da fondo condizioni di lavoro e incarichi Comparto R. Amm.vo Tempo INDETERMINATO</t>
  </si>
  <si>
    <t>73010500245</t>
  </si>
  <si>
    <t>Competenze da fondo premialit? e fasce Comparto R. Amm.vo Tempo INDETERMINATO</t>
  </si>
  <si>
    <t>73010600235</t>
  </si>
  <si>
    <t>Competenze da fondo condizioni di lavoro e incarichi Comparto R. Amm.vo Tempo DETERMINATO</t>
  </si>
  <si>
    <t>73010600245</t>
  </si>
  <si>
    <t>Competenze da fondo premialit? e fasce Comparto R. Amm.vo Tempo DETERMINATO</t>
  </si>
  <si>
    <t>73310000016</t>
  </si>
  <si>
    <t>Oneri di gestione relativi al Direttore Generale dipentente di aziende del sistema sanitario regionale in aspettativa</t>
  </si>
  <si>
    <t>74810000055</t>
  </si>
  <si>
    <t>Accant. f.do oneri rinnovi contr.li Comparto</t>
  </si>
  <si>
    <t>74810500010</t>
  </si>
  <si>
    <t>Accant. per contenzioso personale dipendente</t>
  </si>
  <si>
    <t>74810500012</t>
  </si>
  <si>
    <t>Accant. per rischi connessi all'acq. di prestaz. sanit. da priv.</t>
  </si>
  <si>
    <t>74810500020</t>
  </si>
  <si>
    <t>Altri accantonamenti per rischi</t>
  </si>
  <si>
    <t>75710000190</t>
  </si>
  <si>
    <t>Sopravv. pass. relative ai medici specialistici</t>
  </si>
  <si>
    <t>75710000195</t>
  </si>
  <si>
    <t>Sopravv. pass. relative a prest. san. da oper. accred.</t>
  </si>
  <si>
    <t>75710000315</t>
  </si>
  <si>
    <t>Insuss. pass. relative al personale</t>
  </si>
  <si>
    <t>76010000035</t>
  </si>
  <si>
    <t>IRES su attività commerciale</t>
  </si>
  <si>
    <t>76110000006</t>
  </si>
  <si>
    <t>Finanziamento indistinto finalizzato da Regione</t>
  </si>
  <si>
    <t>76111000120</t>
  </si>
  <si>
    <t>Contrib. per Donazioni e trapianti organi</t>
  </si>
  <si>
    <t>76111000150</t>
  </si>
  <si>
    <t>Farmacovigilanza</t>
  </si>
  <si>
    <t>76111000160</t>
  </si>
  <si>
    <t>Contributi Doman, Vojta, ...</t>
  </si>
  <si>
    <t>76112000015</t>
  </si>
  <si>
    <t>Contrib. in c/eserc. da altri Enti</t>
  </si>
  <si>
    <t>76112000020</t>
  </si>
  <si>
    <t>Contrib. da Az. sanit. pubbl. della Reg. (extra fondo) vinc.</t>
  </si>
  <si>
    <t>76410100065</t>
  </si>
  <si>
    <t xml:space="preserve">Ricavi per cessione di emocomponenti e cellule staminali  </t>
  </si>
  <si>
    <t>76710000005</t>
  </si>
  <si>
    <t>Conc. da parte del pers. nelle spese (vitto,allog.)</t>
  </si>
  <si>
    <t>76710000012</t>
  </si>
  <si>
    <t>Rimb. e recup. er trasp. di Organi, plasma, sangue - da Privati ed Enti</t>
  </si>
  <si>
    <t>76710000086</t>
  </si>
  <si>
    <t>Altri concorsi, recuperi, e rimborsi da parte della Regione - GSA</t>
  </si>
  <si>
    <t>76710000110</t>
  </si>
  <si>
    <t>Pay-back per il superamento del tetto della spesa farm. osp.</t>
  </si>
  <si>
    <t>78510000210</t>
  </si>
  <si>
    <t>Insussist. att. relative al personale</t>
  </si>
  <si>
    <t>Cod. Conto costo storico</t>
  </si>
  <si>
    <t>Cod. Conto fondo amm.to</t>
  </si>
  <si>
    <t>Scritture allineamento 1/01/2019</t>
  </si>
  <si>
    <t>Incrementi 2019
libro cespiti</t>
  </si>
  <si>
    <t>Scritture allineamento 1/01/2019 netto fondi</t>
  </si>
  <si>
    <t>VOCE SP - CONF. STATO REGIONI</t>
  </si>
  <si>
    <t xml:space="preserve"> BILANCIO 2019</t>
  </si>
  <si>
    <t>BILANCIO 2018</t>
  </si>
  <si>
    <t>Scostamenti 2019-2018</t>
  </si>
  <si>
    <t xml:space="preserve">      A.I.1.a) Costi di impianto e di ampliamento</t>
  </si>
  <si>
    <t xml:space="preserve">      A.I.1.b) F.do Amm.to costi di impianto e di ampliamento</t>
  </si>
  <si>
    <t xml:space="preserve">      A.I.2.a) Costi di ricerca, sviluppo</t>
  </si>
  <si>
    <t xml:space="preserve">      A.I.2.b) F.do Amm.to costi di ricerca, sviluppo</t>
  </si>
  <si>
    <t>A.I.3)  Diritti di brevetto e diritti di utilizzazione delle opere d'ingegno - derivanti dall'attività di ricerca</t>
  </si>
  <si>
    <t xml:space="preserve">     A.I.3.a) Diritti di brevetto e diritti di utilizzazione delle opere d'ingegno - derivanti dall'attività di ricerca</t>
  </si>
  <si>
    <t xml:space="preserve">     A.I.3.b) F.do Amm.to diritti di brevetto e diritti di utilizzazione delle opere d'ingegno - derivanti dall'attività di ricerca</t>
  </si>
  <si>
    <t xml:space="preserve">     A.I.3.c) Diritti di brevetto e diritti di utilizzazione delle opere d'ingegno - altri</t>
  </si>
  <si>
    <t xml:space="preserve">     A.I.3.d) F.do Amm.to diritti di brevetto e diritti di utilizzazione delle opere d'ingegno - altri</t>
  </si>
  <si>
    <t xml:space="preserve">     A.I.5.a) Concessioni, licenze, marchi e diritti simili</t>
  </si>
  <si>
    <t xml:space="preserve">     A.I.5.b) F.do Amm.to concessioni, licenze, marchi e diritti simili</t>
  </si>
  <si>
    <t xml:space="preserve">     A.I.5.c) Migliorie su beni di terzi</t>
  </si>
  <si>
    <t xml:space="preserve">     A.I.5.d) F.do Amm.to migliorie su beni di terzi</t>
  </si>
  <si>
    <t xml:space="preserve">     A.I.5.e) Pubblicità</t>
  </si>
  <si>
    <t xml:space="preserve">     A.I.5.f) F.do Amm.to pubblicità</t>
  </si>
  <si>
    <t xml:space="preserve">     A.I.5.g) Altre immobilizzazioni immateriali</t>
  </si>
  <si>
    <t xml:space="preserve">     A.I.5.h) F.do Amm.to altre immobilizzazioni immateriali</t>
  </si>
  <si>
    <t xml:space="preserve">     A.I.6.a) F.do Svalut. Costi di impianto e di ampliamento</t>
  </si>
  <si>
    <t xml:space="preserve">     A.I.6.b) F.do Svalut. Costi di ricerca e sviluppo</t>
  </si>
  <si>
    <t xml:space="preserve">     A.I.6.c) F.do Svalut. Diritti di brevetto e diritti di utilizzazione delle opere d'ingegno</t>
  </si>
  <si>
    <t xml:space="preserve">     A.I.6.d) F.do Svalut. Altre immobilizzazioni immateriali</t>
  </si>
  <si>
    <t xml:space="preserve">     A.II.1.a) Terreni disponibili</t>
  </si>
  <si>
    <t xml:space="preserve">     A.II.1.b) Terreni indisponibili</t>
  </si>
  <si>
    <t xml:space="preserve">     A.II.2.a) Fabbricati non strumentali (disponibili)</t>
  </si>
  <si>
    <t xml:space="preserve">        A.II.2.a.1) Fabbricati non strumentali (disponibili)</t>
  </si>
  <si>
    <t xml:space="preserve">        A.II.2.a.2) F.do Amm.to Fabbricati non strumentali (disponibili)</t>
  </si>
  <si>
    <t xml:space="preserve">     A.II.2.b) Fabbricati strumentali (indisponibili)</t>
  </si>
  <si>
    <t xml:space="preserve">        A.II.2.b.1) Fabbricati strumentali (indisponibili)</t>
  </si>
  <si>
    <t xml:space="preserve">        A.II.2.b.2) F.do Amm.to Fabbricati strumentali (indisponibili)</t>
  </si>
  <si>
    <t xml:space="preserve">     A.II.3.a) Impianti e macchinari</t>
  </si>
  <si>
    <t xml:space="preserve">     A.II.3.b) F.do Amm.to Impianti e macchinari</t>
  </si>
  <si>
    <t xml:space="preserve">     A.II.4.a) Attrezzature sanitarie e scientifiche</t>
  </si>
  <si>
    <t xml:space="preserve">     A.II.4.b) F.do Amm.to Attrezzature sanitarie e scientifiche</t>
  </si>
  <si>
    <t xml:space="preserve">     A.II.5.a) Mobili e arredi</t>
  </si>
  <si>
    <t xml:space="preserve">     A.II.5.b) F.do Amm.to Mobili e arredi</t>
  </si>
  <si>
    <t xml:space="preserve">     A.II.6.a) Automezzi</t>
  </si>
  <si>
    <t xml:space="preserve">     A.II.6.b) F.do Amm.to Automezzi</t>
  </si>
  <si>
    <t xml:space="preserve">     A.II.8.a) Altri beni materiali</t>
  </si>
  <si>
    <t xml:space="preserve">     A.II.8.b) F.do Amm.to Altri beni materiali</t>
  </si>
  <si>
    <t xml:space="preserve">     A.II.10.a) F.do Svalut. Terreni</t>
  </si>
  <si>
    <t xml:space="preserve">     A.II.10.b) F.do Svalut. Fabbricati</t>
  </si>
  <si>
    <t xml:space="preserve">     A.II.10.c) F.do Svalut. Impianti e macchinari</t>
  </si>
  <si>
    <t xml:space="preserve">     A.II.10.d) F.do Svalut. Attrezzature sanitarie e scientifiche</t>
  </si>
  <si>
    <t xml:space="preserve">     A.II.10.e) F.do Svalut. Mobili e arredi</t>
  </si>
  <si>
    <t xml:space="preserve">     A.II.10.f) F.do Svalut. Automezzi</t>
  </si>
  <si>
    <t xml:space="preserve">     A.II.10.g) F.do Svalut. Oggetti d'arte</t>
  </si>
  <si>
    <t xml:space="preserve">     A.II.10.h) F.do Svalut. Altre immobilizzazioni materiali</t>
  </si>
  <si>
    <t xml:space="preserve">     A.III.1.a) Crediti finanziari v/Stato</t>
  </si>
  <si>
    <t xml:space="preserve">     A.III.1.b) Crediti finanziari v/Regione</t>
  </si>
  <si>
    <t xml:space="preserve">     A.III.1.c) Crediti finanziari v/partecipate</t>
  </si>
  <si>
    <t xml:space="preserve">     A.III.1.d) Crediti finanziari v/altri</t>
  </si>
  <si>
    <t xml:space="preserve">     A.III.2.a) Partecipazioni</t>
  </si>
  <si>
    <t xml:space="preserve">     A.III.2.b) Altri titoli</t>
  </si>
  <si>
    <t xml:space="preserve">        A.III.2.b.1) Titoli di Stato</t>
  </si>
  <si>
    <t xml:space="preserve">        A.III.2.b.2) Altre Obbligazioni</t>
  </si>
  <si>
    <t xml:space="preserve">        A.III.2.b.3) Titoli azionari quotati in Borsa</t>
  </si>
  <si>
    <r>
      <t xml:space="preserve">        A.III.2.b.4) </t>
    </r>
    <r>
      <rPr>
        <sz val="10"/>
        <rFont val="Tahoma"/>
        <family val="2"/>
      </rPr>
      <t>Titoli diversi</t>
    </r>
  </si>
  <si>
    <t xml:space="preserve">    B.I.1.a)  Prodotti farmaceutici ed emoderivati</t>
  </si>
  <si>
    <t xml:space="preserve">    B.I.1.b)  Sangue ed emocomponenti</t>
  </si>
  <si>
    <t xml:space="preserve">    B.I.1.c)  Dispositivi medici</t>
  </si>
  <si>
    <t xml:space="preserve">    B.I.1.d)  Prodotti dietetici</t>
  </si>
  <si>
    <t xml:space="preserve">    B.I.1.e)  Materiali per la profilassi (vaccini)</t>
  </si>
  <si>
    <t xml:space="preserve">    B.I.1.f)   Prodotti chimici</t>
  </si>
  <si>
    <t xml:space="preserve">    B.I.1.g)  Materiali e prodotti per uso veterinario</t>
  </si>
  <si>
    <t xml:space="preserve">    B.I.1.h)  Altri beni e prodotti sanitari</t>
  </si>
  <si>
    <t xml:space="preserve">    B.I.1.i)   Acconti per acquisto di beni e prodotti sanitari</t>
  </si>
  <si>
    <t xml:space="preserve">    B.I.2.a)  Prodotti farmaceutici ed emoderivati</t>
  </si>
  <si>
    <t xml:space="preserve">    B.I.2.b)  Materiali di guardaroba, di pulizia, e di convivenza in genere</t>
  </si>
  <si>
    <t xml:space="preserve">    B.I.2.c)  Combustibili, carburanti e lubrificanti</t>
  </si>
  <si>
    <t xml:space="preserve">    B.I.2.d)  Supporti informatici e cancelleria</t>
  </si>
  <si>
    <t xml:space="preserve">    B.I.2.e)  Materiale per la manutenzione</t>
  </si>
  <si>
    <t xml:space="preserve">    B.I.2.f)   Altri beni e prodotti non sanitari</t>
  </si>
  <si>
    <t xml:space="preserve">    B.I.2.g)  Acconti per acquisto di beni e prodotti non sanitari</t>
  </si>
  <si>
    <t xml:space="preserve">    B.II.1.a)  Crediti v/Stato per spesa corrente - Integrazione a norma del D.L.vo 56/2000</t>
  </si>
  <si>
    <t xml:space="preserve">    B.II.1.b)  Crediti v/Stato per spesa corrente - FSN</t>
  </si>
  <si>
    <t xml:space="preserve">    B.II.1.c)  Crediti v/Stato per mobilità attiva extraregionale</t>
  </si>
  <si>
    <t xml:space="preserve">    B.II.1.d)  Crediti v/Stato per mobilità attiva internazionale</t>
  </si>
  <si>
    <t xml:space="preserve">    B.II.1.e)  Crediti v/Stato per acconto quota fabbisogno sanitario regionale standard</t>
  </si>
  <si>
    <t xml:space="preserve">    B.II.1.f)   Crediti v/Stato per finanziamento sanitario aggiuntivo corrente</t>
  </si>
  <si>
    <t xml:space="preserve">    B.II.1.g)  Crediti v/Stato per spesa corrente - altro</t>
  </si>
  <si>
    <t xml:space="preserve">    B.II.1.h)  Crediti v/Stato per finanziamenti per investimenti</t>
  </si>
  <si>
    <t xml:space="preserve">    B.II.1.i)   Crediti v/Stato per ricerca</t>
  </si>
  <si>
    <t xml:space="preserve">       B.II.1.i.1)  Crediti v/Stato per ricerca corrente - Ministero della Salute</t>
  </si>
  <si>
    <t xml:space="preserve">       B.II.1.i.2)  Crediti v/Stato per ricerca finalizzata - Ministero della Salute</t>
  </si>
  <si>
    <t xml:space="preserve">       B.II.1.i.3)  Crediti v/Stato per ricerca - altre Amministrazioni centrali </t>
  </si>
  <si>
    <t xml:space="preserve">       B.II.1.i.4)  Crediti v/Stato per ricerca - finanziamenti per investimenti</t>
  </si>
  <si>
    <t xml:space="preserve">    B.II.1.l)  Crediti v/prefetture</t>
  </si>
  <si>
    <t>B.II.2.a)  Crediti v/Regione o Provincia Autonoma per spesa corrente</t>
  </si>
  <si>
    <t xml:space="preserve">       B.II.2.a.1)   Crediti v/Regione o Provincia Autonoma per quota FSR</t>
  </si>
  <si>
    <t xml:space="preserve">       B.II.2.a.2)  Crediti v/Regione o Provincia Autonoma per mobilità attiva intraregionale</t>
  </si>
  <si>
    <t xml:space="preserve">       B.II.2.a.3)  Crediti v/Regione o Provincia Autonoma per mobilità attiva extraregionale</t>
  </si>
  <si>
    <t xml:space="preserve">       B.II.2.a.4)  Crediti v/Regione o Provincia Autonoma per acconto quota FSR</t>
  </si>
  <si>
    <t xml:space="preserve">       B.II.2.a.5)  Crediti v/Regione o Provincia Autonoma per mobilità attiva extraregionale</t>
  </si>
  <si>
    <t xml:space="preserve">       B.II.2.a.6)  Crediti v/Regione o Provincia Autonoma per finanziamento sanitario aggiuntivo               corrente extra LEA</t>
  </si>
  <si>
    <t xml:space="preserve">       B.II.2.a.7)  Crediti v/Regione o Provincia Autonoma per spesa corrente - altro</t>
  </si>
  <si>
    <t xml:space="preserve">       B.II.2.a.8) Crediti v/Regione o Provincia Autonoma per spesa corrente - STP (ex D.lgs. 286/98)</t>
  </si>
  <si>
    <t xml:space="preserve">       B.II.2.a.9)  Crediti v/Regione o Provincia Autonoma per ricerca</t>
  </si>
  <si>
    <t xml:space="preserve">       B.II.2.a.10) Crediti v/Regione o Provincia Autonoma per mobilità attiva internazionale</t>
  </si>
  <si>
    <t xml:space="preserve">       B.II.2.b.1) Crediti v/Regione o Provincia Autonoma per finanziamenti per investimenti</t>
  </si>
  <si>
    <t xml:space="preserve">       B.II.2.b.2) Crediti v/Regione o Provincia Autonoma per incremento fondo dotazione</t>
  </si>
  <si>
    <t xml:space="preserve">       B.II.2.b.3) Crediti v/Regione o Provincia Autonoma per ripiano perdite</t>
  </si>
  <si>
    <t xml:space="preserve">       B.II.2.b.4) Crediti v/Regione o Provincia Autonoma per anticipazione ripiano disavanzo programmato dai Piani aziendali di cui all'art. 1, comma 528, L. 208/2015</t>
  </si>
  <si>
    <t xml:space="preserve">       B.II.2.b.5) Crediti v/Regione per copertura debiti al 31/12/2005</t>
  </si>
  <si>
    <t xml:space="preserve">       B.II.2.b.6) Crediti v/Regione o Provincia Autonoma per ricostituzione risorse da investimenti  esercizi precedenti</t>
  </si>
  <si>
    <t>B.II.2.c)  Crediti v/Regione o Provincia Autonoma per contributi L. 210/92</t>
  </si>
  <si>
    <t>nuovo conto mod sintetico</t>
  </si>
  <si>
    <t xml:space="preserve">       B.II.4.a.1) Crediti v/Aziende sanitarie pubbliche della Regione - per mobilità in compensazione</t>
  </si>
  <si>
    <t xml:space="preserve">       B.II.4.a.2) Crediti v/Aziende sanitarie pubbliche della Regione - per mobilità non in compensazione</t>
  </si>
  <si>
    <t xml:space="preserve">       B.II.4.a.3) Crediti v/Aziende sanitarie pubbliche della Regione - per altre prestazioni</t>
  </si>
  <si>
    <t xml:space="preserve">       B.II.4.b) Acconto quota FSR da distribuire</t>
  </si>
  <si>
    <t xml:space="preserve">       B.II.4.c) Crediti v/Aziende sanitarie pubbliche della Regione per anticipazione ripiano disavanzo programmato dai Piani aziendali di cui all'art. 1, comma 528, L. 208/2015</t>
  </si>
  <si>
    <t xml:space="preserve">       B.II.4.d) Crediti v/Aziende sanitarie pubbliche Extraregione</t>
  </si>
  <si>
    <t xml:space="preserve">       B.II.5.a) Crediti v/enti regionali</t>
  </si>
  <si>
    <t xml:space="preserve">       B.II.5.b) Crediti v/sperimentazioni gestionali</t>
  </si>
  <si>
    <t xml:space="preserve">       B.II.5.c) Crediti v/altre partecipate</t>
  </si>
  <si>
    <t xml:space="preserve">       B.II.7.a) Crediti v/clienti privati</t>
  </si>
  <si>
    <t xml:space="preserve">       B.II.7.b) Crediti v/gestioni liquidatorie</t>
  </si>
  <si>
    <t xml:space="preserve">       B.II.7.c) Crediti v/altri soggetti pubblici</t>
  </si>
  <si>
    <t xml:space="preserve">       B.II.7.d) Crediti v/altri soggetti pubblici per ricerca</t>
  </si>
  <si>
    <t xml:space="preserve">       B.II.7.e) Altri crediti diversi</t>
  </si>
  <si>
    <t xml:space="preserve">       B.II.7.e.1) Altri Crediti  diversi </t>
  </si>
  <si>
    <t xml:space="preserve">       B.II.7.e.2) Note di credito da emettere (diverse)</t>
  </si>
  <si>
    <t xml:space="preserve">       B.II.7.f) Altri Crediti verso erogatori (privati accreditati e convenzionati) di prestazioni sanitarie</t>
  </si>
  <si>
    <t xml:space="preserve">      B.II.7.f.1) Altri Crediti verso erogatori (privati accreditati e convenzionati) di prestazioni sanitarie</t>
  </si>
  <si>
    <t xml:space="preserve">      B.II.7.f.2) Note di credito da emettere  (privati accreditati e convenzionati)</t>
  </si>
  <si>
    <t>B.III.1)  Partecipazioni che non costituiscono immobilizzazioni</t>
  </si>
  <si>
    <t>B.III.2)  Titoli che non costituiscono immobilizzazioni</t>
  </si>
  <si>
    <t>B.IV.1)  Cassa</t>
  </si>
  <si>
    <t>B.IV.2)  Istituto tesoriere</t>
  </si>
  <si>
    <t>B.IV.4)  Conto corrente postale</t>
  </si>
  <si>
    <t xml:space="preserve">   C.I) RATEI ATTIVI</t>
  </si>
  <si>
    <t xml:space="preserve">       C.I.1) Ratei attivi</t>
  </si>
  <si>
    <t xml:space="preserve">       C.I.2) Ratei attivi v/Aziende sanitarie pubbliche della Regione</t>
  </si>
  <si>
    <t xml:space="preserve">   C.II) RISCONTI ATTIVI</t>
  </si>
  <si>
    <t xml:space="preserve">       C.II.1) Risconti attivi</t>
  </si>
  <si>
    <t xml:space="preserve">       C.II.2) Risconti attivi v/Aziende sanitarie pubbliche della Regione</t>
  </si>
  <si>
    <t>E)  CONTI D'ORDINE</t>
  </si>
  <si>
    <t xml:space="preserve">    E.I) CANONI LEASING ANCORA DA PAGARE</t>
  </si>
  <si>
    <t xml:space="preserve">    E.II) DEPOSITI CAUZIONALI</t>
  </si>
  <si>
    <t xml:space="preserve">    E.III.) BENI IN COMODATO</t>
  </si>
  <si>
    <t xml:space="preserve">    E.IV) CANONI DI PROJECT FINANCING ANCORA DA PAGARE</t>
  </si>
  <si>
    <t xml:space="preserve">    E.V) ALTRI CONTO D'ORDINE</t>
  </si>
  <si>
    <t xml:space="preserve">    A.II.1) Finanziamenti per beni di prima dotazione</t>
  </si>
  <si>
    <t xml:space="preserve">    A.II.2) Finanziamenti da Stato per investimenti</t>
  </si>
  <si>
    <t xml:space="preserve">       A.II.2.a) Finanziamenti da Stato per investimenti - ex art. 20 legge 67/88</t>
  </si>
  <si>
    <t xml:space="preserve">       A.II.2.b) Finanziamenti da Stato per investimenti - ricerca</t>
  </si>
  <si>
    <t xml:space="preserve">       A.II.2.c) Finanziamenti da Stato per investimenti - altro</t>
  </si>
  <si>
    <t>A.IV)  ALTRE RISERVE</t>
  </si>
  <si>
    <t xml:space="preserve">    A.IV.1) Riserve da rivalutazioni</t>
  </si>
  <si>
    <t xml:space="preserve">    A.IV.2) Riserve da plusvalenze da reinvestire</t>
  </si>
  <si>
    <t xml:space="preserve">    A.IV.3) Contributi da reinvestire</t>
  </si>
  <si>
    <t xml:space="preserve">    A.IV.4) Riserve da utili di esercizio destinati ad investimenti</t>
  </si>
  <si>
    <t xml:space="preserve">    A.IV.5) Riserve diverse</t>
  </si>
  <si>
    <t xml:space="preserve">    A.V.1) Contributi per copertura debiti al 31/12/2005</t>
  </si>
  <si>
    <r>
      <t xml:space="preserve">    A.V.2) 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</si>
  <si>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 xml:space="preserve">    A.V.3) Altro</t>
  </si>
  <si>
    <t xml:space="preserve">    B.II.1) Fondo rischi per cause civili ed oneri processuali</t>
  </si>
  <si>
    <t xml:space="preserve">    B.II.2) Fondo rischi per contenzioso personale dipendente</t>
  </si>
  <si>
    <t xml:space="preserve">    B.II.3) Fondo rischi connessi all'acquisto di prestazioni sanitarie da privato</t>
  </si>
  <si>
    <t xml:space="preserve">    B.II.4) Fondo rischi per copertura diretta dei rischi (autoassicurazione)</t>
  </si>
  <si>
    <t xml:space="preserve">    B.II.5) Fondo rischi per franchigia assicurativa</t>
  </si>
  <si>
    <t xml:space="preserve">    B.II.6) Fondo rischi per interessi di mora</t>
  </si>
  <si>
    <t xml:space="preserve">    B.II.7) Altri fondi rischi</t>
  </si>
  <si>
    <t xml:space="preserve">    B.III.1) FSR indistinto da distribuire</t>
  </si>
  <si>
    <t xml:space="preserve">    B.III.2) FSR vincolato da distribuire</t>
  </si>
  <si>
    <t xml:space="preserve">    B.III.3) Fondo per ripiano disavanzi pregressi</t>
  </si>
  <si>
    <t xml:space="preserve">    B.III.4) Fondo finanziamento sanitario aggiuntivo corrente LEA</t>
  </si>
  <si>
    <t xml:space="preserve">    B.III.5) Fondo finanziamento sanitario aggiuntivo corrente extra LEA</t>
  </si>
  <si>
    <t xml:space="preserve">    B.III.6) Fondo finanziamento per ricerca</t>
  </si>
  <si>
    <t xml:space="preserve">    B.III.7) Fondo finanziamento per investimenti</t>
  </si>
  <si>
    <t xml:space="preserve">    B.IV.1) Quote inutilizzate contributi da Regione o Prov. Aut. per quota F.S. indistinto finalizzato</t>
  </si>
  <si>
    <t xml:space="preserve">    B.IV.21) Quote inutilizzate contributi da Regione o Prov. Aut. per quota F.S. 
           vincolato</t>
  </si>
  <si>
    <t xml:space="preserve">    B.IV.3) Quote inutilizzate contributi vincolati da soggetti pubblici (extra fondo)</t>
  </si>
  <si>
    <t xml:space="preserve">    B.IV.4) Quote inutilizzate contributi per ricerca</t>
  </si>
  <si>
    <t xml:space="preserve">    B.IV.5) Quote inutilizzate contributi vincolati da privati</t>
  </si>
  <si>
    <t xml:space="preserve">    B.V.1) Fondi integrativi pensione</t>
  </si>
  <si>
    <t xml:space="preserve">    B.V.2) Fondi rinnovi contrattuali</t>
  </si>
  <si>
    <t xml:space="preserve">       B.V.2.a) Fondo rinnovi contrattuali personale dipendente </t>
  </si>
  <si>
    <t xml:space="preserve">       B.V.2.b) Fondo rinnovi convenzioni MMG/PLS/MCA</t>
  </si>
  <si>
    <t xml:space="preserve">       B.V.2.c) Fondo rinnovi convenzioni medici Sumai</t>
  </si>
  <si>
    <t xml:space="preserve">    B.V.3) Altri fondi per oneri e spese</t>
  </si>
  <si>
    <t xml:space="preserve">   B.V.4) Altri Fondi incentivi funzioni tecniche Art. 113 D.Lgs 50/2016</t>
  </si>
  <si>
    <t>PCA999</t>
  </si>
  <si>
    <t xml:space="preserve">    C.I)  FONDO PER PREMI OPEROSITA' MEDICI SUMAI</t>
  </si>
  <si>
    <t xml:space="preserve">    C.II) FONDO PER TRATTAMENTO DI FINE RAPPORTO DIPENDENTI</t>
  </si>
  <si>
    <t xml:space="preserve">    C.III) FONDO PER TRATTAMENTI DI QUIESCENZA E SIMILI</t>
  </si>
  <si>
    <t xml:space="preserve">    D.II.1) Debiti v/Stato per mobilità passiva extraregionale</t>
  </si>
  <si>
    <t xml:space="preserve">    D.II.2) Debiti v/Stato per mobilità passiva internazionale</t>
  </si>
  <si>
    <t xml:space="preserve">    D.II.3) Acconto quota FSR v/Stato</t>
  </si>
  <si>
    <t xml:space="preserve">    D.II.4) Debiti v/Stato per restituzione finanziamenti - per ricerca</t>
  </si>
  <si>
    <t xml:space="preserve">    D.II.5) Altri debiti v/Stato</t>
  </si>
  <si>
    <t xml:space="preserve">    D.III.1 )Debiti v/Regione o Provincia Autonoma per finanziamenti - GSA</t>
  </si>
  <si>
    <t xml:space="preserve">    D.III.2) Debiti v/Regione o Provincia Autonoma per finanziamenti</t>
  </si>
  <si>
    <t xml:space="preserve">    D.III.3) Debiti v/Regione o Provincia Autonoma per mobilità passiva intraregionale</t>
  </si>
  <si>
    <t xml:space="preserve">    D.III.4) Debiti v/Regione o Provincia Autonoma per mobilità passiva extraregionale</t>
  </si>
  <si>
    <t xml:space="preserve">   D.III.5) Debiti v/Regione o Provincia Autonoma per mobilità passiva internazionale</t>
  </si>
  <si>
    <t xml:space="preserve">   D.III.6) Acconto quota FSR da Regione o Provincia Autonoma</t>
  </si>
  <si>
    <t xml:space="preserve">   D.III.7) Acconto da Regione o Provincia Autonoma per anticipazione ripiano disavanzo programmato dai Piani aziendali di cui all'art. 1, comma 528, L. 208/2015</t>
  </si>
  <si>
    <t xml:space="preserve">  D.III.8) Debiti v/Regione o Provincia Autonoma per contributi L. 210/92 </t>
  </si>
  <si>
    <t xml:space="preserve">  D.III.9) Altri debiti v/Regione o Provincia Autonoma – GSA</t>
  </si>
  <si>
    <t xml:space="preserve">  D.III.10) Altri debiti v/Regione o Provincia Autonoma</t>
  </si>
  <si>
    <t xml:space="preserve">    D.V.1) Debiti v/ASL-USL della regione</t>
  </si>
  <si>
    <t xml:space="preserve">       D.V.1.a) Debiti v/Aziende sanitarie pubbliche della Regione - per quota FSR</t>
  </si>
  <si>
    <t xml:space="preserve">       D.V.1.b) Debiti v/Aziende sanitarie pubbliche della Regione - per finanziamento
                       sanitario aggiuntivo corrente LEA</t>
  </si>
  <si>
    <t xml:space="preserve">       D.V.1.c) Debiti v/Aziende sanitarie pubbliche della Regione - per finanziamento 
                       sanitario aggiuntivo corrente extra LEA</t>
  </si>
  <si>
    <t xml:space="preserve">       D.V.1.d) Debiti v/Aziende sanitarie pubbliche della Regione - per mobilità in 
                       compensazione</t>
  </si>
  <si>
    <t xml:space="preserve">      D.V.1.e) Debiti v/Aziende sanitarie pubbliche della Regione - per mobilità non in 
                       compensazione</t>
  </si>
  <si>
    <t xml:space="preserve">      D.V.1.f) Debiti v/Aziende sanitarie pubbliche della Regione - per altre prestazioni</t>
  </si>
  <si>
    <t xml:space="preserve">      D.V.1.g) Debiti v/Aziende sanitarie pubbliche della Regione - altre prestazioni per STP</t>
  </si>
  <si>
    <t xml:space="preserve">      D.V.1.h)  Debiti v/Aziende sanitarie pubbliche della Regione - per Contributi da Aziende sanitarie pubbliche della Regione o Prov. Aut. (extra fondo) </t>
  </si>
  <si>
    <t xml:space="preserve">      D.V.1.i) Debiti v/Aziende sanitarie pubbliche della Regione - per contributi L. 210/92 </t>
  </si>
  <si>
    <t xml:space="preserve">    D.V.2) Debiti v/Aziende sanitarie pubbliche Extraregione</t>
  </si>
  <si>
    <t xml:space="preserve">    D.V.3) Debiti v/Aziende sanitarie pubbliche della Regione per versamenti 
           c/patrimonio netto</t>
  </si>
  <si>
    <t xml:space="preserve">   D.V.3.a) Debiti v/Aziende sanitarie pubbliche della Regione per versamenti c/patrimonio netto - finanziamenti per investimenti</t>
  </si>
  <si>
    <t xml:space="preserve">   D.V.3.b) Debiti v/Aziende sanitarie pubbliche della Regione per versamenti c/patrimonio netto - incremento fondo dotazione</t>
  </si>
  <si>
    <t xml:space="preserve">   D.V.3.c) Debiti v/Aziende sanitarie pubbliche della Regione per versamenti c/patrimonio netto - ripiano perdite</t>
  </si>
  <si>
    <t xml:space="preserve">   D.V.3.d) Debiti v/Aziende sanitarie pubbliche della Regione per anticipazione ripiano disavanzo programmato dai Piani aziendali di cui all'art. 1, comma 528, L. 208/2015</t>
  </si>
  <si>
    <t xml:space="preserve">   D.V.3.e) Debiti v/Aziende sanitarie pubbliche della Regione per versamenti c/patrimonio netto - altro</t>
  </si>
  <si>
    <t xml:space="preserve">    D.VI.1) Debiti v/enti regionali</t>
  </si>
  <si>
    <t xml:space="preserve">    D.VI.2) Debiti v/sperimentazioni gestionali</t>
  </si>
  <si>
    <t xml:space="preserve">    D.VI.3) Debiti v/altre partecipate</t>
  </si>
  <si>
    <t xml:space="preserve">     D.VII.1) Debiti verso erogatori (privati accreditati e convenzionati) di prestazioni 
            sanitarie </t>
  </si>
  <si>
    <t xml:space="preserve">    D.VII.1.a) Debiti verso erogatori (privati accreditati e convenzionati) di prestazioni sanitarie </t>
  </si>
  <si>
    <t xml:space="preserve">    D.VII.1.b) Note di credito da ricevere (privati accreditati e convenzionati)</t>
  </si>
  <si>
    <t xml:space="preserve">    D.VII.2) Debiti verso altri fornitori</t>
  </si>
  <si>
    <t xml:space="preserve">    D.VII.2.a) Debiti verso altri fornitori</t>
  </si>
  <si>
    <t xml:space="preserve">   D.VII.2.b) Note di credito da ricevere (altri fornitori)</t>
  </si>
  <si>
    <t>D.XI)  DEBITI V/ALTRI</t>
  </si>
  <si>
    <t xml:space="preserve">     D.XI.1) Debiti v/altri finanziatori</t>
  </si>
  <si>
    <t xml:space="preserve">     D.XI.2) Debiti v/dipendenti</t>
  </si>
  <si>
    <t xml:space="preserve">     D.XI.3) Debiti v/gestioni liquidatorie</t>
  </si>
  <si>
    <t xml:space="preserve">     D.XI.4) Altri debiti diversi</t>
  </si>
  <si>
    <t xml:space="preserve">    E.I.1) Ratei passivi</t>
  </si>
  <si>
    <t xml:space="preserve">    E.I.2) Ratei passivi v/Aziende sanitarie pubbliche della Regione</t>
  </si>
  <si>
    <t xml:space="preserve">    E.II.1)   Risconti passivi</t>
  </si>
  <si>
    <t xml:space="preserve">    E.II.2)   Risconti passivi v/Aziende sanitarie pubbliche della Regione</t>
  </si>
  <si>
    <t>F.I) CANONI LEASING ANCORA DA PAGARE</t>
  </si>
  <si>
    <t>ASL BAT</t>
  </si>
  <si>
    <t>DATA DI RIFERIMENTO</t>
  </si>
  <si>
    <t>Previsionale 2021</t>
  </si>
  <si>
    <t>Formule</t>
  </si>
  <si>
    <t>F</t>
  </si>
  <si>
    <t>IMPORTO AL LORDO DELLA COMP. SOCIALE</t>
  </si>
  <si>
    <t>componente sociale</t>
  </si>
  <si>
    <t>IMPORTO AL NETTO DELLA COMP. SOCIALE</t>
  </si>
  <si>
    <t>DI CUI PER COVID</t>
  </si>
  <si>
    <t>-BA2671</t>
  </si>
  <si>
    <t>-BA2672</t>
  </si>
  <si>
    <t>-BA2673</t>
  </si>
  <si>
    <t>-BA2674</t>
  </si>
  <si>
    <t>-BA2675</t>
  </si>
  <si>
    <t>-BA2676</t>
  </si>
  <si>
    <t>-BA2677</t>
  </si>
  <si>
    <t>-BA2678</t>
  </si>
  <si>
    <t>-BA2681</t>
  </si>
  <si>
    <t>-BA2682</t>
  </si>
  <si>
    <t>-BA2683</t>
  </si>
  <si>
    <t>-BA2684</t>
  </si>
  <si>
    <t>-BA2685</t>
  </si>
  <si>
    <t>-BA2686</t>
  </si>
  <si>
    <t xml:space="preserve">             Data 28/12/2020</t>
  </si>
  <si>
    <t xml:space="preserve">      Il Direttore dell'area economico-finanziaria</t>
  </si>
  <si>
    <t>………………………………………………………………………..</t>
  </si>
  <si>
    <t xml:space="preserve">    Il Direttore Amministrativo</t>
  </si>
  <si>
    <t>……………………………………………………….</t>
  </si>
  <si>
    <t>Il Direttore Generale</t>
  </si>
  <si>
    <t>CE CONS. 2021</t>
  </si>
  <si>
    <t>C</t>
  </si>
  <si>
    <t>Mobilità</t>
  </si>
  <si>
    <t>x</t>
  </si>
  <si>
    <t>Totali</t>
  </si>
  <si>
    <t>xxx</t>
  </si>
  <si>
    <t>Personale</t>
  </si>
  <si>
    <t>Fornitori</t>
  </si>
  <si>
    <t xml:space="preserve">             Data 30/12/2020</t>
  </si>
  <si>
    <t>……………………………………………………..…………………………………………….</t>
  </si>
  <si>
    <t>………………………………………………………………………………….…….</t>
  </si>
  <si>
    <t>Il Direttore Amministrativo</t>
  </si>
  <si>
    <t xml:space="preserve">Il Direttore Generale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</si>
</sst>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\ _€_-;\-* #,##0.00\ _€_-;_-* &quot;-&quot;??\ _€_-;_-@_-"/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#,##0;\(#,##0\)"/>
    <numFmt numFmtId="167" formatCode="_(* #,##0_);_(* \(#,##0\);_(* &quot;-&quot;_);_(@_)"/>
    <numFmt numFmtId="168" formatCode="_ * #,##0_ ;_ * \-#,##0_ ;_ * \-_ ;_ @_ "/>
    <numFmt numFmtId="169" formatCode="_-&quot;€ &quot;* #,##0.00_-;&quot;-€ &quot;* #,##0.00_-;_-&quot;€ &quot;* \-??_-;_-@_-"/>
    <numFmt numFmtId="170" formatCode="_(* #,##0.00_);_(* \(#,##0.00\);_(* &quot;-&quot;??_);_(@_)"/>
    <numFmt numFmtId="171" formatCode="_(&quot;€&quot;* #,##0.00_);_(&quot;€&quot;* \(#,##0.00\);_(&quot;€&quot;* &quot;-&quot;??_);_(@_)"/>
    <numFmt numFmtId="172" formatCode="_-* #,##0_-;\-* #,##0_-;_-* &quot;-&quot;??_-;_-@_-"/>
    <numFmt numFmtId="173" formatCode="#,##0.00_ ;\-#,##0.00\ "/>
    <numFmt numFmtId="174" formatCode="#,##0_ ;\-#,##0\ "/>
    <numFmt numFmtId="175" formatCode="_-* #,##0.000_-;\-* #,##0.000_-;_-* &quot;-&quot;??_-;_-@_-"/>
    <numFmt numFmtId="176" formatCode="[$€]\ #,##0.00\ ;\-[$€]\ #,##0.00\ ;[$€]&quot; -&quot;#\ "/>
    <numFmt numFmtId="177" formatCode="#,##0.00\ ;&quot; (&quot;#,##0.00\);&quot; -&quot;#\ ;@\ "/>
  </numFmts>
  <fonts count="1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Courier"/>
      <family val="3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0"/>
      <color indexed="0"/>
      <name val="Helv"/>
    </font>
    <font>
      <sz val="12"/>
      <name val="Trebuchet MS"/>
      <family val="2"/>
    </font>
    <font>
      <b/>
      <sz val="12"/>
      <name val="Trebuchet MS"/>
      <family val="2"/>
    </font>
    <font>
      <b/>
      <i/>
      <sz val="12"/>
      <name val="Trebuchet MS"/>
      <family val="2"/>
    </font>
    <font>
      <i/>
      <sz val="12"/>
      <name val="Trebuchet MS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2"/>
      <color indexed="18"/>
      <name val="Calibri"/>
      <family val="2"/>
    </font>
    <font>
      <sz val="16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indexed="9"/>
      <name val="Calibri"/>
      <family val="2"/>
    </font>
    <font>
      <b/>
      <sz val="12"/>
      <color theme="3" tint="-0.499984740745262"/>
      <name val="Calibri"/>
      <family val="2"/>
    </font>
    <font>
      <b/>
      <sz val="14"/>
      <color theme="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sz val="10"/>
      <color indexed="8"/>
      <name val="Calibri"/>
      <family val="2"/>
    </font>
    <font>
      <strike/>
      <sz val="10"/>
      <color indexed="10"/>
      <name val="Calibri"/>
      <family val="2"/>
    </font>
    <font>
      <b/>
      <strike/>
      <sz val="10"/>
      <color indexed="10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indexed="18"/>
      <name val="Calibri"/>
      <family val="2"/>
    </font>
    <font>
      <b/>
      <sz val="12"/>
      <color indexed="18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9"/>
      <color indexed="12"/>
      <name val="Arial"/>
      <family val="2"/>
    </font>
    <font>
      <b/>
      <sz val="8"/>
      <color indexed="12"/>
      <name val="Arial"/>
      <family val="2"/>
    </font>
    <font>
      <i/>
      <sz val="10"/>
      <name val="Arial"/>
      <family val="2"/>
    </font>
    <font>
      <b/>
      <sz val="8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9"/>
      <name val="Calibri"/>
      <family val="2"/>
    </font>
    <font>
      <b/>
      <sz val="2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8"/>
      <name val="Arial"/>
      <family val="2"/>
    </font>
    <font>
      <sz val="11"/>
      <name val="Arial"/>
      <family val="2"/>
    </font>
    <font>
      <sz val="10"/>
      <name val="Arial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sz val="10"/>
      <name val="Tahoma"/>
      <family val="2"/>
    </font>
    <font>
      <b/>
      <i/>
      <strike/>
      <sz val="10"/>
      <name val="Tahoma"/>
      <family val="2"/>
    </font>
    <font>
      <b/>
      <i/>
      <sz val="9"/>
      <name val="Arial"/>
      <family val="2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i/>
      <u/>
      <sz val="1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10"/>
        <bgColor indexed="2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8"/>
        <bgColor indexed="64"/>
      </patternFill>
    </fill>
  </fills>
  <borders count="7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44"/>
      </left>
      <right/>
      <top/>
      <bottom style="thin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4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medium">
        <color indexed="8"/>
      </left>
      <right style="medium">
        <color indexed="8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</borders>
  <cellStyleXfs count="83">
    <xf numFmtId="0" fontId="0" fillId="0" borderId="0"/>
    <xf numFmtId="0" fontId="1" fillId="0" borderId="0"/>
    <xf numFmtId="166" fontId="3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6" fillId="0" borderId="0"/>
    <xf numFmtId="0" fontId="7" fillId="0" borderId="0"/>
    <xf numFmtId="0" fontId="7" fillId="0" borderId="0"/>
    <xf numFmtId="164" fontId="8" fillId="0" borderId="0" applyFont="0" applyFill="0" applyBorder="0" applyAlignment="0" applyProtection="0"/>
    <xf numFmtId="0" fontId="4" fillId="0" borderId="0"/>
    <xf numFmtId="0" fontId="7" fillId="0" borderId="0"/>
    <xf numFmtId="0" fontId="9" fillId="0" borderId="0"/>
    <xf numFmtId="37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/>
    <xf numFmtId="164" fontId="13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ill="0" applyBorder="0" applyAlignment="0" applyProtection="0"/>
    <xf numFmtId="0" fontId="14" fillId="0" borderId="0" applyFill="0" applyBorder="0">
      <alignment horizontal="left" vertical="top"/>
    </xf>
    <xf numFmtId="37" fontId="15" fillId="5" borderId="1">
      <alignment horizontal="center" vertical="center" wrapText="1"/>
    </xf>
    <xf numFmtId="0" fontId="16" fillId="6" borderId="3" applyNumberFormat="0" applyAlignment="0" applyProtection="0"/>
    <xf numFmtId="38" fontId="4" fillId="0" borderId="0" applyFill="0" applyBorder="0" applyAlignment="0" applyProtection="0"/>
    <xf numFmtId="170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7" fillId="7" borderId="4" applyNumberFormat="0" applyAlignment="0" applyProtection="0"/>
    <xf numFmtId="49" fontId="18" fillId="8" borderId="5">
      <alignment vertical="center"/>
    </xf>
    <xf numFmtId="49" fontId="4" fillId="9" borderId="5">
      <alignment vertical="center"/>
    </xf>
    <xf numFmtId="0" fontId="4" fillId="10" borderId="0" applyNumberFormat="0" applyBorder="0" applyAlignment="0" applyProtection="0"/>
    <xf numFmtId="0" fontId="4" fillId="0" borderId="0"/>
    <xf numFmtId="0" fontId="19" fillId="0" borderId="0"/>
    <xf numFmtId="171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2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8" fillId="0" borderId="0"/>
    <xf numFmtId="0" fontId="8" fillId="0" borderId="0"/>
    <xf numFmtId="0" fontId="4" fillId="0" borderId="0"/>
    <xf numFmtId="164" fontId="8" fillId="0" borderId="0" applyFont="0" applyFill="0" applyBorder="0" applyAlignment="0" applyProtection="0"/>
    <xf numFmtId="0" fontId="31" fillId="0" borderId="0"/>
    <xf numFmtId="164" fontId="4" fillId="0" borderId="0" applyFont="0" applyFill="0" applyBorder="0" applyAlignment="0" applyProtection="0"/>
    <xf numFmtId="0" fontId="4" fillId="0" borderId="0"/>
    <xf numFmtId="0" fontId="65" fillId="0" borderId="0" applyNumberFormat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8" fillId="0" borderId="0"/>
    <xf numFmtId="0" fontId="8" fillId="0" borderId="0"/>
    <xf numFmtId="43" fontId="25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164" fontId="4" fillId="0" borderId="0" applyNumberFormat="0" applyFont="0" applyFill="0" applyBorder="0" applyAlignment="0" applyProtection="0"/>
    <xf numFmtId="0" fontId="93" fillId="0" borderId="0"/>
    <xf numFmtId="9" fontId="25" fillId="0" borderId="0" applyFont="0" applyFill="0" applyBorder="0" applyAlignment="0" applyProtection="0"/>
    <xf numFmtId="164" fontId="4" fillId="0" borderId="0" applyNumberFormat="0" applyFont="0" applyFill="0" applyBorder="0" applyAlignment="0" applyProtection="0"/>
  </cellStyleXfs>
  <cellXfs count="854">
    <xf numFmtId="0" fontId="0" fillId="0" borderId="0" xfId="0"/>
    <xf numFmtId="0" fontId="2" fillId="0" borderId="0" xfId="1" applyFont="1" applyAlignment="1">
      <alignment vertical="center" wrapText="1"/>
    </xf>
    <xf numFmtId="0" fontId="20" fillId="0" borderId="0" xfId="1" applyFont="1" applyAlignment="1">
      <alignment vertical="center" wrapText="1"/>
    </xf>
    <xf numFmtId="0" fontId="20" fillId="3" borderId="2" xfId="1" applyNumberFormat="1" applyFont="1" applyFill="1" applyBorder="1" applyAlignment="1">
      <alignment horizontal="right" vertical="center" wrapText="1"/>
    </xf>
    <xf numFmtId="0" fontId="21" fillId="0" borderId="2" xfId="1" applyNumberFormat="1" applyFont="1" applyFill="1" applyBorder="1" applyAlignment="1">
      <alignment horizontal="right" vertical="center" wrapText="1"/>
    </xf>
    <xf numFmtId="0" fontId="21" fillId="4" borderId="2" xfId="1" applyFont="1" applyFill="1" applyBorder="1" applyAlignment="1">
      <alignment vertical="center" wrapText="1"/>
    </xf>
    <xf numFmtId="0" fontId="21" fillId="4" borderId="2" xfId="1" applyFont="1" applyFill="1" applyBorder="1" applyAlignment="1">
      <alignment horizontal="center" vertical="center" wrapText="1"/>
    </xf>
    <xf numFmtId="3" fontId="22" fillId="4" borderId="2" xfId="1" applyNumberFormat="1" applyFont="1" applyFill="1" applyBorder="1" applyAlignment="1">
      <alignment horizontal="right" vertical="center" wrapText="1"/>
    </xf>
    <xf numFmtId="0" fontId="21" fillId="0" borderId="2" xfId="1" quotePrefix="1" applyFont="1" applyFill="1" applyBorder="1" applyAlignment="1">
      <alignment vertical="center" wrapText="1"/>
    </xf>
    <xf numFmtId="0" fontId="21" fillId="0" borderId="2" xfId="1" applyFont="1" applyFill="1" applyBorder="1" applyAlignment="1">
      <alignment vertical="center" wrapText="1"/>
    </xf>
    <xf numFmtId="0" fontId="21" fillId="0" borderId="2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vertical="center" wrapText="1"/>
    </xf>
    <xf numFmtId="0" fontId="20" fillId="0" borderId="2" xfId="1" quotePrefix="1" applyFont="1" applyFill="1" applyBorder="1" applyAlignment="1">
      <alignment vertical="center" wrapText="1"/>
    </xf>
    <xf numFmtId="0" fontId="20" fillId="0" borderId="2" xfId="1" applyFont="1" applyFill="1" applyBorder="1" applyAlignment="1">
      <alignment horizontal="left" vertical="center" wrapText="1"/>
    </xf>
    <xf numFmtId="37" fontId="21" fillId="4" borderId="2" xfId="2" applyNumberFormat="1" applyFont="1" applyFill="1" applyBorder="1" applyAlignment="1">
      <alignment horizontal="center" vertical="center" wrapText="1"/>
    </xf>
    <xf numFmtId="0" fontId="23" fillId="0" borderId="2" xfId="1" quotePrefix="1" applyFont="1" applyFill="1" applyBorder="1" applyAlignment="1">
      <alignment vertical="center" wrapText="1"/>
    </xf>
    <xf numFmtId="0" fontId="23" fillId="0" borderId="2" xfId="1" applyFont="1" applyFill="1" applyBorder="1" applyAlignment="1">
      <alignment vertical="center" wrapText="1"/>
    </xf>
    <xf numFmtId="0" fontId="20" fillId="0" borderId="2" xfId="1" applyFont="1" applyBorder="1" applyAlignment="1">
      <alignment vertical="center" wrapText="1"/>
    </xf>
    <xf numFmtId="0" fontId="23" fillId="0" borderId="2" xfId="1" applyFont="1" applyFill="1" applyBorder="1" applyAlignment="1">
      <alignment horizontal="left" vertical="center" wrapText="1"/>
    </xf>
    <xf numFmtId="0" fontId="21" fillId="4" borderId="2" xfId="1" quotePrefix="1" applyFont="1" applyFill="1" applyBorder="1" applyAlignment="1">
      <alignment vertical="center" wrapText="1"/>
    </xf>
    <xf numFmtId="0" fontId="23" fillId="0" borderId="2" xfId="3" applyFont="1" applyFill="1" applyBorder="1" applyAlignment="1">
      <alignment horizontal="left" vertical="center" wrapText="1"/>
    </xf>
    <xf numFmtId="0" fontId="21" fillId="0" borderId="2" xfId="1" quotePrefix="1" applyFont="1" applyBorder="1" applyAlignment="1">
      <alignment vertical="center" wrapText="1"/>
    </xf>
    <xf numFmtId="0" fontId="21" fillId="0" borderId="2" xfId="1" applyFont="1" applyBorder="1" applyAlignment="1">
      <alignment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2" fillId="2" borderId="2" xfId="1" applyFont="1" applyFill="1" applyBorder="1" applyAlignment="1">
      <alignment vertical="center" wrapText="1"/>
    </xf>
    <xf numFmtId="172" fontId="2" fillId="0" borderId="0" xfId="46" applyNumberFormat="1" applyFont="1" applyAlignment="1">
      <alignment vertical="center" wrapText="1"/>
    </xf>
    <xf numFmtId="166" fontId="21" fillId="0" borderId="2" xfId="1" applyNumberFormat="1" applyFont="1" applyBorder="1" applyAlignment="1">
      <alignment horizontal="right" vertical="center" wrapText="1"/>
    </xf>
    <xf numFmtId="166" fontId="20" fillId="0" borderId="2" xfId="1" applyNumberFormat="1" applyFont="1" applyFill="1" applyBorder="1" applyAlignment="1">
      <alignment vertical="center" wrapText="1"/>
    </xf>
    <xf numFmtId="166" fontId="20" fillId="0" borderId="2" xfId="1" quotePrefix="1" applyNumberFormat="1" applyFont="1" applyFill="1" applyBorder="1" applyAlignment="1">
      <alignment horizontal="right" vertical="center" wrapText="1"/>
    </xf>
    <xf numFmtId="166" fontId="21" fillId="4" borderId="2" xfId="1" quotePrefix="1" applyNumberFormat="1" applyFont="1" applyFill="1" applyBorder="1" applyAlignment="1">
      <alignment horizontal="right" vertical="center" wrapText="1"/>
    </xf>
    <xf numFmtId="166" fontId="21" fillId="0" borderId="2" xfId="1" quotePrefix="1" applyNumberFormat="1" applyFont="1" applyFill="1" applyBorder="1" applyAlignment="1">
      <alignment horizontal="right" vertical="center" wrapText="1"/>
    </xf>
    <xf numFmtId="166" fontId="21" fillId="0" borderId="2" xfId="1" quotePrefix="1" applyNumberFormat="1" applyFont="1" applyBorder="1" applyAlignment="1">
      <alignment horizontal="right" vertical="center" wrapText="1"/>
    </xf>
    <xf numFmtId="166" fontId="20" fillId="0" borderId="2" xfId="1" applyNumberFormat="1" applyFont="1" applyFill="1" applyBorder="1" applyAlignment="1">
      <alignment horizontal="right" vertical="center" wrapText="1"/>
    </xf>
    <xf numFmtId="166" fontId="20" fillId="0" borderId="2" xfId="1" applyNumberFormat="1" applyFont="1" applyBorder="1" applyAlignment="1">
      <alignment horizontal="right" vertical="center" wrapText="1"/>
    </xf>
    <xf numFmtId="166" fontId="21" fillId="2" borderId="2" xfId="1" applyNumberFormat="1" applyFont="1" applyFill="1" applyBorder="1" applyAlignment="1">
      <alignment horizontal="right" vertical="center" wrapText="1"/>
    </xf>
    <xf numFmtId="166" fontId="20" fillId="0" borderId="2" xfId="1" applyNumberFormat="1" applyFont="1" applyBorder="1" applyAlignment="1">
      <alignment vertical="center" wrapText="1"/>
    </xf>
    <xf numFmtId="166" fontId="20" fillId="0" borderId="2" xfId="1" applyNumberFormat="1" applyFont="1" applyFill="1" applyBorder="1" applyAlignment="1" applyProtection="1">
      <alignment horizontal="right" vertical="center" wrapText="1"/>
      <protection locked="0"/>
    </xf>
    <xf numFmtId="166" fontId="21" fillId="4" borderId="2" xfId="1" applyNumberFormat="1" applyFont="1" applyFill="1" applyBorder="1" applyAlignment="1" applyProtection="1">
      <alignment horizontal="right" vertical="center" wrapText="1"/>
      <protection locked="0"/>
    </xf>
    <xf numFmtId="166" fontId="20" fillId="0" borderId="2" xfId="1" applyNumberFormat="1" applyFont="1" applyBorder="1" applyAlignment="1" applyProtection="1">
      <alignment horizontal="right" vertical="center" wrapText="1"/>
      <protection locked="0"/>
    </xf>
    <xf numFmtId="166" fontId="21" fillId="0" borderId="2" xfId="1" applyNumberFormat="1" applyFont="1" applyFill="1" applyBorder="1" applyAlignment="1" applyProtection="1">
      <alignment horizontal="right" vertical="center" wrapText="1"/>
      <protection locked="0"/>
    </xf>
    <xf numFmtId="166" fontId="20" fillId="0" borderId="2" xfId="1" quotePrefix="1" applyNumberFormat="1" applyFont="1" applyBorder="1" applyAlignment="1" applyProtection="1">
      <alignment horizontal="right" vertical="center" wrapText="1"/>
      <protection locked="0"/>
    </xf>
    <xf numFmtId="166" fontId="21" fillId="0" borderId="2" xfId="1" applyNumberFormat="1" applyFont="1" applyBorder="1" applyAlignment="1" applyProtection="1">
      <alignment horizontal="right" vertical="center" wrapText="1"/>
      <protection locked="0"/>
    </xf>
    <xf numFmtId="166" fontId="21" fillId="2" borderId="2" xfId="1" applyNumberFormat="1" applyFont="1" applyFill="1" applyBorder="1" applyAlignment="1" applyProtection="1">
      <alignment horizontal="right" vertical="center" wrapText="1"/>
      <protection locked="0"/>
    </xf>
    <xf numFmtId="166" fontId="20" fillId="0" borderId="2" xfId="1" applyNumberFormat="1" applyFont="1" applyBorder="1" applyAlignment="1" applyProtection="1">
      <alignment vertical="center" wrapText="1"/>
      <protection locked="0"/>
    </xf>
    <xf numFmtId="166" fontId="22" fillId="4" borderId="2" xfId="1" applyNumberFormat="1" applyFont="1" applyFill="1" applyBorder="1" applyAlignment="1" applyProtection="1">
      <alignment horizontal="right" vertical="center" wrapText="1"/>
      <protection locked="0"/>
    </xf>
    <xf numFmtId="172" fontId="21" fillId="0" borderId="2" xfId="46" quotePrefix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2" fillId="0" borderId="0" xfId="1" applyFont="1" applyFill="1" applyAlignment="1">
      <alignment vertical="center" wrapText="1"/>
    </xf>
    <xf numFmtId="3" fontId="2" fillId="0" borderId="0" xfId="1" applyNumberFormat="1" applyFont="1" applyFill="1" applyAlignment="1">
      <alignment vertical="center" wrapText="1"/>
    </xf>
    <xf numFmtId="172" fontId="2" fillId="0" borderId="0" xfId="1" applyNumberFormat="1" applyFont="1" applyAlignment="1">
      <alignment vertical="center" wrapText="1"/>
    </xf>
    <xf numFmtId="3" fontId="27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/>
    <xf numFmtId="0" fontId="0" fillId="0" borderId="0" xfId="0" applyFont="1" applyFill="1"/>
    <xf numFmtId="0" fontId="34" fillId="0" borderId="0" xfId="0" applyFont="1" applyFill="1" applyBorder="1" applyAlignment="1">
      <alignment horizontal="center"/>
    </xf>
    <xf numFmtId="3" fontId="34" fillId="0" borderId="0" xfId="0" applyNumberFormat="1" applyFont="1" applyFill="1" applyBorder="1" applyAlignment="1">
      <alignment horizontal="center"/>
    </xf>
    <xf numFmtId="172" fontId="25" fillId="0" borderId="0" xfId="46" applyNumberFormat="1" applyFont="1" applyFill="1" applyBorder="1" applyAlignment="1">
      <alignment horizontal="center"/>
    </xf>
    <xf numFmtId="3" fontId="25" fillId="0" borderId="0" xfId="46" applyNumberFormat="1" applyFont="1" applyFill="1" applyAlignment="1">
      <alignment horizontal="center"/>
    </xf>
    <xf numFmtId="0" fontId="0" fillId="0" borderId="0" xfId="0" applyFont="1" applyFill="1" applyAlignment="1">
      <alignment horizontal="right"/>
    </xf>
    <xf numFmtId="172" fontId="25" fillId="0" borderId="0" xfId="46" applyNumberFormat="1" applyFont="1" applyFill="1"/>
    <xf numFmtId="3" fontId="25" fillId="0" borderId="0" xfId="46" applyNumberFormat="1" applyFont="1" applyFill="1"/>
    <xf numFmtId="172" fontId="0" fillId="0" borderId="0" xfId="0" applyNumberFormat="1"/>
    <xf numFmtId="0" fontId="34" fillId="0" borderId="12" xfId="0" applyFont="1" applyBorder="1" applyAlignment="1">
      <alignment horizontal="left"/>
    </xf>
    <xf numFmtId="3" fontId="34" fillId="0" borderId="12" xfId="0" applyNumberFormat="1" applyFont="1" applyBorder="1" applyAlignment="1">
      <alignment horizontal="left"/>
    </xf>
    <xf numFmtId="0" fontId="35" fillId="0" borderId="0" xfId="0" applyFont="1" applyFill="1"/>
    <xf numFmtId="0" fontId="36" fillId="4" borderId="0" xfId="0" applyFont="1" applyFill="1" applyBorder="1" applyAlignment="1" applyProtection="1">
      <alignment horizontal="left" vertical="center"/>
    </xf>
    <xf numFmtId="0" fontId="37" fillId="4" borderId="0" xfId="0" applyFont="1" applyFill="1" applyBorder="1" applyAlignment="1" applyProtection="1">
      <alignment horizontal="left" vertical="center"/>
    </xf>
    <xf numFmtId="0" fontId="37" fillId="4" borderId="0" xfId="0" applyFont="1" applyFill="1" applyBorder="1" applyAlignment="1" applyProtection="1">
      <alignment horizontal="center" vertical="center"/>
    </xf>
    <xf numFmtId="172" fontId="39" fillId="21" borderId="0" xfId="46" applyNumberFormat="1" applyFont="1" applyFill="1" applyBorder="1" applyAlignment="1" applyProtection="1">
      <alignment horizontal="center" vertical="center"/>
    </xf>
    <xf numFmtId="0" fontId="40" fillId="0" borderId="0" xfId="0" applyFont="1" applyFill="1" applyAlignment="1">
      <alignment horizontal="center" vertical="center" wrapText="1"/>
    </xf>
    <xf numFmtId="0" fontId="41" fillId="4" borderId="9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/>
    </xf>
    <xf numFmtId="49" fontId="42" fillId="21" borderId="2" xfId="46" applyNumberFormat="1" applyFont="1" applyFill="1" applyBorder="1" applyAlignment="1">
      <alignment horizontal="center" wrapText="1"/>
    </xf>
    <xf numFmtId="0" fontId="33" fillId="0" borderId="0" xfId="0" applyFont="1" applyAlignment="1">
      <alignment horizontal="center" vertical="center"/>
    </xf>
    <xf numFmtId="0" fontId="33" fillId="0" borderId="2" xfId="66" applyFont="1" applyFill="1" applyBorder="1" applyAlignment="1" applyProtection="1">
      <alignment horizontal="center" vertical="center"/>
    </xf>
    <xf numFmtId="0" fontId="27" fillId="0" borderId="2" xfId="11" applyFont="1" applyFill="1" applyBorder="1" applyAlignment="1" applyProtection="1">
      <alignment horizontal="center" vertical="center" wrapText="1"/>
    </xf>
    <xf numFmtId="0" fontId="43" fillId="0" borderId="2" xfId="0" applyFont="1" applyFill="1" applyBorder="1" applyAlignment="1" applyProtection="1">
      <alignment horizontal="left" vertical="center"/>
    </xf>
    <xf numFmtId="174" fontId="44" fillId="0" borderId="2" xfId="46" applyNumberFormat="1" applyFont="1" applyFill="1" applyBorder="1" applyAlignment="1" applyProtection="1">
      <alignment vertical="center"/>
    </xf>
    <xf numFmtId="0" fontId="33" fillId="0" borderId="0" xfId="0" applyFont="1" applyFill="1" applyAlignment="1">
      <alignment horizontal="left" vertical="center"/>
    </xf>
    <xf numFmtId="0" fontId="32" fillId="0" borderId="2" xfId="66" applyFont="1" applyFill="1" applyBorder="1" applyAlignment="1" applyProtection="1">
      <alignment horizontal="center" vertical="center"/>
    </xf>
    <xf numFmtId="0" fontId="43" fillId="22" borderId="2" xfId="66" applyFont="1" applyFill="1" applyBorder="1" applyAlignment="1" applyProtection="1"/>
    <xf numFmtId="174" fontId="44" fillId="22" borderId="2" xfId="46" applyNumberFormat="1" applyFont="1" applyFill="1" applyBorder="1" applyAlignment="1" applyProtection="1"/>
    <xf numFmtId="0" fontId="45" fillId="0" borderId="2" xfId="66" applyFont="1" applyFill="1" applyBorder="1" applyAlignment="1" applyProtection="1">
      <alignment horizontal="center" vertical="center"/>
    </xf>
    <xf numFmtId="0" fontId="46" fillId="0" borderId="2" xfId="11" applyFont="1" applyFill="1" applyBorder="1" applyAlignment="1" applyProtection="1">
      <alignment horizontal="center" vertical="center" wrapText="1"/>
    </xf>
    <xf numFmtId="0" fontId="27" fillId="5" borderId="2" xfId="0" applyFont="1" applyFill="1" applyBorder="1" applyAlignment="1">
      <alignment horizontal="left" vertical="center" indent="2"/>
    </xf>
    <xf numFmtId="174" fontId="44" fillId="5" borderId="2" xfId="46" applyNumberFormat="1" applyFont="1" applyFill="1" applyBorder="1" applyAlignment="1">
      <alignment vertical="center"/>
    </xf>
    <xf numFmtId="0" fontId="32" fillId="0" borderId="2" xfId="11" applyFont="1" applyFill="1" applyBorder="1" applyAlignment="1" applyProtection="1">
      <alignment horizontal="center" vertical="center" wrapText="1"/>
    </xf>
    <xf numFmtId="0" fontId="32" fillId="0" borderId="2" xfId="0" applyFont="1" applyFill="1" applyBorder="1" applyAlignment="1">
      <alignment horizontal="left" vertical="center" indent="4"/>
    </xf>
    <xf numFmtId="174" fontId="33" fillId="0" borderId="2" xfId="46" applyNumberFormat="1" applyFont="1" applyFill="1" applyBorder="1" applyAlignment="1">
      <alignment vertical="center"/>
    </xf>
    <xf numFmtId="0" fontId="27" fillId="5" borderId="2" xfId="0" applyFont="1" applyFill="1" applyBorder="1" applyAlignment="1" applyProtection="1">
      <alignment horizontal="left" vertical="center" indent="2"/>
    </xf>
    <xf numFmtId="174" fontId="44" fillId="5" borderId="2" xfId="46" applyNumberFormat="1" applyFont="1" applyFill="1" applyBorder="1" applyAlignment="1" applyProtection="1">
      <alignment vertical="center"/>
    </xf>
    <xf numFmtId="0" fontId="32" fillId="13" borderId="2" xfId="0" applyFont="1" applyFill="1" applyBorder="1" applyAlignment="1">
      <alignment horizontal="left" vertical="center" indent="4"/>
    </xf>
    <xf numFmtId="0" fontId="43" fillId="23" borderId="2" xfId="0" applyFont="1" applyFill="1" applyBorder="1" applyAlignment="1" applyProtection="1">
      <alignment horizontal="left" vertical="center"/>
    </xf>
    <xf numFmtId="174" fontId="44" fillId="23" borderId="2" xfId="46" applyNumberFormat="1" applyFont="1" applyFill="1" applyBorder="1" applyAlignment="1" applyProtection="1">
      <alignment vertical="center"/>
    </xf>
    <xf numFmtId="0" fontId="45" fillId="0" borderId="2" xfId="11" applyFont="1" applyFill="1" applyBorder="1" applyAlignment="1" applyProtection="1">
      <alignment horizontal="center" vertical="center" wrapText="1"/>
    </xf>
    <xf numFmtId="0" fontId="32" fillId="0" borderId="2" xfId="0" applyFont="1" applyFill="1" applyBorder="1" applyAlignment="1">
      <alignment horizontal="left" vertical="center" indent="6"/>
    </xf>
    <xf numFmtId="0" fontId="32" fillId="0" borderId="2" xfId="0" applyFont="1" applyFill="1" applyBorder="1" applyAlignment="1">
      <alignment horizontal="left" vertical="center" indent="5"/>
    </xf>
    <xf numFmtId="174" fontId="33" fillId="13" borderId="2" xfId="46" applyNumberFormat="1" applyFont="1" applyFill="1" applyBorder="1" applyAlignment="1">
      <alignment vertical="center"/>
    </xf>
    <xf numFmtId="174" fontId="33" fillId="11" borderId="2" xfId="46" applyNumberFormat="1" applyFont="1" applyFill="1" applyBorder="1" applyAlignment="1">
      <alignment vertical="center"/>
    </xf>
    <xf numFmtId="0" fontId="27" fillId="24" borderId="2" xfId="0" applyFont="1" applyFill="1" applyBorder="1" applyAlignment="1">
      <alignment horizontal="left" vertical="center" indent="2"/>
    </xf>
    <xf numFmtId="174" fontId="44" fillId="24" borderId="2" xfId="46" applyNumberFormat="1" applyFont="1" applyFill="1" applyBorder="1" applyAlignment="1">
      <alignment vertical="center"/>
    </xf>
    <xf numFmtId="0" fontId="32" fillId="0" borderId="2" xfId="66" applyFont="1" applyFill="1" applyBorder="1" applyAlignment="1">
      <alignment horizontal="center" vertical="center"/>
    </xf>
    <xf numFmtId="0" fontId="32" fillId="0" borderId="2" xfId="0" applyFont="1" applyFill="1" applyBorder="1" applyAlignment="1" applyProtection="1">
      <alignment horizontal="left" vertical="center" indent="4"/>
    </xf>
    <xf numFmtId="174" fontId="33" fillId="0" borderId="2" xfId="46" applyNumberFormat="1" applyFont="1" applyFill="1" applyBorder="1" applyAlignment="1" applyProtection="1">
      <alignment vertical="center"/>
    </xf>
    <xf numFmtId="0" fontId="47" fillId="0" borderId="2" xfId="68" applyFont="1" applyFill="1" applyBorder="1" applyAlignment="1">
      <alignment horizontal="left"/>
    </xf>
    <xf numFmtId="174" fontId="8" fillId="0" borderId="2" xfId="46" applyNumberFormat="1" applyFont="1" applyFill="1" applyBorder="1" applyAlignment="1"/>
    <xf numFmtId="0" fontId="47" fillId="25" borderId="2" xfId="68" applyFont="1" applyFill="1" applyBorder="1" applyAlignment="1">
      <alignment horizontal="left" indent="3"/>
    </xf>
    <xf numFmtId="174" fontId="8" fillId="25" borderId="2" xfId="46" applyNumberFormat="1" applyFont="1" applyFill="1" applyBorder="1" applyAlignment="1"/>
    <xf numFmtId="0" fontId="48" fillId="0" borderId="2" xfId="66" applyFont="1" applyFill="1" applyBorder="1" applyAlignment="1" applyProtection="1">
      <alignment horizontal="center" vertical="center"/>
    </xf>
    <xf numFmtId="0" fontId="32" fillId="13" borderId="2" xfId="66" applyFont="1" applyFill="1" applyBorder="1" applyAlignment="1" applyProtection="1">
      <alignment horizontal="center" vertical="center"/>
    </xf>
    <xf numFmtId="0" fontId="32" fillId="13" borderId="2" xfId="11" applyFont="1" applyFill="1" applyBorder="1" applyAlignment="1" applyProtection="1">
      <alignment horizontal="center" vertical="center" wrapText="1"/>
    </xf>
    <xf numFmtId="0" fontId="32" fillId="13" borderId="2" xfId="0" applyFont="1" applyFill="1" applyBorder="1" applyAlignment="1" applyProtection="1">
      <alignment horizontal="left" vertical="center" indent="4"/>
    </xf>
    <xf numFmtId="174" fontId="33" fillId="13" borderId="2" xfId="46" applyNumberFormat="1" applyFont="1" applyFill="1" applyBorder="1" applyAlignment="1" applyProtection="1">
      <alignment vertical="center"/>
    </xf>
    <xf numFmtId="0" fontId="49" fillId="0" borderId="2" xfId="66" applyFont="1" applyFill="1" applyBorder="1" applyAlignment="1" applyProtection="1">
      <alignment horizontal="center" vertical="center"/>
    </xf>
    <xf numFmtId="0" fontId="32" fillId="14" borderId="2" xfId="11" applyFont="1" applyFill="1" applyBorder="1" applyAlignment="1" applyProtection="1">
      <alignment horizontal="center" vertical="center" wrapText="1"/>
    </xf>
    <xf numFmtId="0" fontId="50" fillId="14" borderId="2" xfId="0" applyFont="1" applyFill="1" applyBorder="1" applyAlignment="1" applyProtection="1">
      <alignment horizontal="left" vertical="center" indent="2"/>
    </xf>
    <xf numFmtId="0" fontId="50" fillId="14" borderId="2" xfId="0" applyFont="1" applyFill="1" applyBorder="1" applyAlignment="1" applyProtection="1">
      <alignment horizontal="left" vertical="center" wrapText="1" indent="2"/>
    </xf>
    <xf numFmtId="0" fontId="47" fillId="0" borderId="2" xfId="68" applyFont="1" applyFill="1" applyBorder="1" applyAlignment="1"/>
    <xf numFmtId="0" fontId="27" fillId="0" borderId="2" xfId="0" applyFont="1" applyFill="1" applyBorder="1" applyAlignment="1">
      <alignment horizontal="left" vertical="center" indent="2"/>
    </xf>
    <xf numFmtId="174" fontId="44" fillId="0" borderId="2" xfId="46" applyNumberFormat="1" applyFont="1" applyFill="1" applyBorder="1" applyAlignment="1">
      <alignment vertical="center"/>
    </xf>
    <xf numFmtId="0" fontId="27" fillId="0" borderId="2" xfId="66" applyFont="1" applyFill="1" applyBorder="1" applyAlignment="1" applyProtection="1">
      <alignment horizontal="center" vertical="center"/>
    </xf>
    <xf numFmtId="0" fontId="46" fillId="14" borderId="2" xfId="11" applyFont="1" applyFill="1" applyBorder="1" applyAlignment="1" applyProtection="1">
      <alignment horizontal="center" vertical="center" wrapText="1"/>
    </xf>
    <xf numFmtId="0" fontId="27" fillId="14" borderId="2" xfId="0" applyFont="1" applyFill="1" applyBorder="1" applyAlignment="1">
      <alignment horizontal="left" vertical="center" indent="2"/>
    </xf>
    <xf numFmtId="0" fontId="27" fillId="26" borderId="2" xfId="11" applyFont="1" applyFill="1" applyBorder="1" applyAlignment="1" applyProtection="1">
      <alignment horizontal="center" vertical="center" wrapText="1"/>
    </xf>
    <xf numFmtId="0" fontId="43" fillId="26" borderId="2" xfId="0" applyFont="1" applyFill="1" applyBorder="1" applyAlignment="1" applyProtection="1">
      <alignment horizontal="left" vertical="center"/>
    </xf>
    <xf numFmtId="174" fontId="44" fillId="26" borderId="2" xfId="46" applyNumberFormat="1" applyFont="1" applyFill="1" applyBorder="1" applyAlignment="1" applyProtection="1">
      <alignment vertical="center"/>
    </xf>
    <xf numFmtId="0" fontId="27" fillId="26" borderId="2" xfId="0" applyFont="1" applyFill="1" applyBorder="1" applyAlignment="1">
      <alignment horizontal="left" vertical="center" indent="2"/>
    </xf>
    <xf numFmtId="174" fontId="33" fillId="26" borderId="2" xfId="46" applyNumberFormat="1" applyFont="1" applyFill="1" applyBorder="1" applyAlignment="1">
      <alignment vertical="center"/>
    </xf>
    <xf numFmtId="0" fontId="27" fillId="23" borderId="2" xfId="0" applyFont="1" applyFill="1" applyBorder="1" applyAlignment="1" applyProtection="1">
      <alignment horizontal="left" vertical="center"/>
    </xf>
    <xf numFmtId="0" fontId="32" fillId="27" borderId="2" xfId="66" applyFont="1" applyFill="1" applyBorder="1" applyAlignment="1">
      <alignment horizontal="center" vertical="center"/>
    </xf>
    <xf numFmtId="0" fontId="27" fillId="27" borderId="2" xfId="11" applyFont="1" applyFill="1" applyBorder="1" applyAlignment="1" applyProtection="1">
      <alignment horizontal="center" vertical="center" wrapText="1"/>
    </xf>
    <xf numFmtId="0" fontId="27" fillId="27" borderId="2" xfId="0" applyFont="1" applyFill="1" applyBorder="1" applyAlignment="1" applyProtection="1">
      <alignment horizontal="left" vertical="center"/>
    </xf>
    <xf numFmtId="174" fontId="44" fillId="27" borderId="2" xfId="46" applyNumberFormat="1" applyFont="1" applyFill="1" applyBorder="1" applyAlignment="1" applyProtection="1">
      <alignment vertical="center"/>
    </xf>
    <xf numFmtId="0" fontId="46" fillId="27" borderId="2" xfId="11" applyFont="1" applyFill="1" applyBorder="1" applyAlignment="1" applyProtection="1">
      <alignment horizontal="center" vertical="center" wrapText="1"/>
    </xf>
    <xf numFmtId="0" fontId="27" fillId="27" borderId="2" xfId="0" applyFont="1" applyFill="1" applyBorder="1" applyAlignment="1">
      <alignment horizontal="left" vertical="center" indent="2"/>
    </xf>
    <xf numFmtId="174" fontId="44" fillId="27" borderId="2" xfId="46" applyNumberFormat="1" applyFont="1" applyFill="1" applyBorder="1" applyAlignment="1">
      <alignment vertical="center"/>
    </xf>
    <xf numFmtId="0" fontId="27" fillId="0" borderId="2" xfId="0" applyFont="1" applyFill="1" applyBorder="1" applyAlignment="1" applyProtection="1">
      <alignment horizontal="left" vertical="center" indent="4"/>
    </xf>
    <xf numFmtId="0" fontId="43" fillId="3" borderId="6" xfId="0" applyFont="1" applyFill="1" applyBorder="1" applyAlignment="1" applyProtection="1">
      <alignment horizontal="left" vertical="center"/>
    </xf>
    <xf numFmtId="174" fontId="33" fillId="3" borderId="6" xfId="46" applyNumberFormat="1" applyFont="1" applyFill="1" applyBorder="1" applyAlignment="1" applyProtection="1">
      <alignment vertical="center"/>
    </xf>
    <xf numFmtId="0" fontId="27" fillId="23" borderId="2" xfId="0" applyFont="1" applyFill="1" applyBorder="1" applyAlignment="1" applyProtection="1">
      <alignment horizontal="left" vertical="center" indent="1"/>
    </xf>
    <xf numFmtId="0" fontId="27" fillId="0" borderId="2" xfId="0" applyFont="1" applyFill="1" applyBorder="1" applyAlignment="1">
      <alignment horizontal="left" vertical="center" indent="3"/>
    </xf>
    <xf numFmtId="0" fontId="27" fillId="24" borderId="2" xfId="0" applyFont="1" applyFill="1" applyBorder="1" applyAlignment="1">
      <alignment horizontal="left" vertical="center" indent="3"/>
    </xf>
    <xf numFmtId="174" fontId="44" fillId="3" borderId="6" xfId="46" applyNumberFormat="1" applyFont="1" applyFill="1" applyBorder="1" applyAlignment="1" applyProtection="1">
      <alignment vertical="center"/>
    </xf>
    <xf numFmtId="0" fontId="46" fillId="3" borderId="2" xfId="11" applyFont="1" applyFill="1" applyBorder="1" applyAlignment="1" applyProtection="1">
      <alignment horizontal="center" vertical="center" wrapText="1"/>
    </xf>
    <xf numFmtId="0" fontId="32" fillId="14" borderId="2" xfId="0" applyFont="1" applyFill="1" applyBorder="1" applyAlignment="1">
      <alignment horizontal="left" vertical="center" indent="5"/>
    </xf>
    <xf numFmtId="0" fontId="27" fillId="14" borderId="2" xfId="0" applyFont="1" applyFill="1" applyBorder="1" applyAlignment="1">
      <alignment horizontal="left" vertical="center" indent="3"/>
    </xf>
    <xf numFmtId="174" fontId="33" fillId="20" borderId="2" xfId="46" applyNumberFormat="1" applyFont="1" applyFill="1" applyBorder="1" applyAlignment="1">
      <alignment vertical="center"/>
    </xf>
    <xf numFmtId="0" fontId="27" fillId="26" borderId="2" xfId="0" applyFont="1" applyFill="1" applyBorder="1" applyAlignment="1" applyProtection="1">
      <alignment horizontal="left" vertical="center"/>
    </xf>
    <xf numFmtId="3" fontId="0" fillId="0" borderId="0" xfId="0" applyNumberForma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horizontal="right" vertical="center"/>
    </xf>
    <xf numFmtId="3" fontId="53" fillId="0" borderId="0" xfId="69" applyNumberFormat="1" applyFont="1" applyBorder="1" applyAlignment="1">
      <alignment horizontal="right" vertical="center"/>
    </xf>
    <xf numFmtId="174" fontId="0" fillId="0" borderId="0" xfId="0" applyNumberFormat="1" applyAlignment="1">
      <alignment horizontal="right" vertical="center"/>
    </xf>
    <xf numFmtId="0" fontId="29" fillId="0" borderId="0" xfId="0" applyFont="1" applyAlignment="1">
      <alignment horizontal="right" vertical="center"/>
    </xf>
    <xf numFmtId="3" fontId="28" fillId="28" borderId="13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12" xfId="0" applyFont="1" applyBorder="1" applyAlignment="1">
      <alignment horizontal="left"/>
    </xf>
    <xf numFmtId="0" fontId="54" fillId="0" borderId="0" xfId="0" applyFont="1" applyBorder="1" applyAlignment="1">
      <alignment horizontal="right" vertical="center"/>
    </xf>
    <xf numFmtId="0" fontId="54" fillId="0" borderId="0" xfId="0" applyFont="1" applyBorder="1" applyAlignment="1">
      <alignment horizontal="left"/>
    </xf>
    <xf numFmtId="0" fontId="4" fillId="0" borderId="0" xfId="70"/>
    <xf numFmtId="0" fontId="0" fillId="0" borderId="0" xfId="0" applyAlignment="1">
      <alignment horizontal="right" vertical="center"/>
    </xf>
    <xf numFmtId="0" fontId="55" fillId="0" borderId="7" xfId="0" applyFont="1" applyBorder="1" applyAlignment="1">
      <alignment horizontal="left" vertical="center"/>
    </xf>
    <xf numFmtId="0" fontId="52" fillId="0" borderId="7" xfId="0" applyFont="1" applyBorder="1" applyAlignment="1">
      <alignment vertical="center"/>
    </xf>
    <xf numFmtId="0" fontId="52" fillId="0" borderId="0" xfId="0" applyFont="1" applyBorder="1" applyAlignment="1">
      <alignment horizontal="right" vertical="center"/>
    </xf>
    <xf numFmtId="0" fontId="52" fillId="0" borderId="0" xfId="0" applyFont="1" applyBorder="1" applyAlignment="1">
      <alignment vertical="center"/>
    </xf>
    <xf numFmtId="0" fontId="51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174" fontId="57" fillId="0" borderId="0" xfId="66" applyNumberFormat="1" applyFont="1" applyFill="1" applyBorder="1" applyAlignment="1" applyProtection="1">
      <alignment horizontal="right" vertical="center" wrapText="1"/>
    </xf>
    <xf numFmtId="174" fontId="57" fillId="0" borderId="0" xfId="66" applyNumberFormat="1" applyFont="1" applyFill="1" applyBorder="1" applyAlignment="1" applyProtection="1">
      <alignment horizontal="center" vertical="center" wrapText="1"/>
    </xf>
    <xf numFmtId="0" fontId="57" fillId="0" borderId="7" xfId="66" applyFont="1" applyFill="1" applyBorder="1" applyAlignment="1" applyProtection="1">
      <alignment horizontal="center" vertical="center"/>
    </xf>
    <xf numFmtId="0" fontId="30" fillId="0" borderId="7" xfId="66" applyFont="1" applyFill="1" applyBorder="1" applyAlignment="1" applyProtection="1">
      <alignment vertical="center" wrapText="1"/>
    </xf>
    <xf numFmtId="0" fontId="30" fillId="0" borderId="0" xfId="66" applyFont="1" applyFill="1" applyBorder="1" applyAlignment="1" applyProtection="1">
      <alignment horizontal="center" vertical="center" wrapText="1"/>
    </xf>
    <xf numFmtId="0" fontId="58" fillId="29" borderId="14" xfId="0" quotePrefix="1" applyFont="1" applyFill="1" applyBorder="1" applyAlignment="1">
      <alignment horizontal="center" vertical="center" wrapText="1"/>
    </xf>
    <xf numFmtId="0" fontId="57" fillId="0" borderId="10" xfId="66" applyFont="1" applyFill="1" applyBorder="1" applyAlignment="1" applyProtection="1">
      <alignment horizontal="center" vertical="center" wrapText="1"/>
    </xf>
    <xf numFmtId="0" fontId="30" fillId="14" borderId="10" xfId="66" applyFont="1" applyFill="1" applyBorder="1" applyAlignment="1" applyProtection="1">
      <alignment vertical="center" wrapText="1"/>
    </xf>
    <xf numFmtId="174" fontId="30" fillId="14" borderId="2" xfId="66" applyNumberFormat="1" applyFont="1" applyFill="1" applyBorder="1" applyAlignment="1" applyProtection="1">
      <alignment horizontal="right" vertical="center" wrapText="1"/>
    </xf>
    <xf numFmtId="174" fontId="30" fillId="14" borderId="2" xfId="66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28" fillId="15" borderId="10" xfId="66" applyFont="1" applyFill="1" applyBorder="1" applyAlignment="1" applyProtection="1">
      <alignment vertical="center" wrapText="1"/>
    </xf>
    <xf numFmtId="174" fontId="28" fillId="15" borderId="2" xfId="66" applyNumberFormat="1" applyFont="1" applyFill="1" applyBorder="1" applyAlignment="1" applyProtection="1">
      <alignment horizontal="right" vertical="center" wrapText="1"/>
    </xf>
    <xf numFmtId="174" fontId="28" fillId="15" borderId="2" xfId="66" applyNumberFormat="1" applyFont="1" applyFill="1" applyBorder="1" applyAlignment="1" applyProtection="1">
      <alignment horizontal="center" vertical="center" wrapText="1"/>
    </xf>
    <xf numFmtId="0" fontId="51" fillId="0" borderId="10" xfId="66" applyFont="1" applyFill="1" applyBorder="1" applyAlignment="1" applyProtection="1">
      <alignment horizontal="center" vertical="center" wrapText="1"/>
    </xf>
    <xf numFmtId="0" fontId="51" fillId="0" borderId="10" xfId="66" applyFont="1" applyFill="1" applyBorder="1" applyAlignment="1" applyProtection="1">
      <alignment vertical="center" wrapText="1"/>
    </xf>
    <xf numFmtId="174" fontId="51" fillId="0" borderId="2" xfId="66" applyNumberFormat="1" applyFont="1" applyFill="1" applyBorder="1" applyAlignment="1" applyProtection="1">
      <alignment horizontal="right" vertical="center" wrapText="1"/>
    </xf>
    <xf numFmtId="174" fontId="51" fillId="0" borderId="2" xfId="66" applyNumberFormat="1" applyFont="1" applyFill="1" applyBorder="1" applyAlignment="1" applyProtection="1">
      <alignment horizontal="center" vertical="center" wrapText="1"/>
    </xf>
    <xf numFmtId="0" fontId="52" fillId="16" borderId="10" xfId="66" applyFont="1" applyFill="1" applyBorder="1" applyAlignment="1" applyProtection="1">
      <alignment vertical="center" wrapText="1"/>
    </xf>
    <xf numFmtId="174" fontId="52" fillId="16" borderId="2" xfId="66" applyNumberFormat="1" applyFont="1" applyFill="1" applyBorder="1" applyAlignment="1" applyProtection="1">
      <alignment horizontal="right" vertical="center" wrapText="1"/>
    </xf>
    <xf numFmtId="174" fontId="52" fillId="16" borderId="2" xfId="66" applyNumberFormat="1" applyFont="1" applyFill="1" applyBorder="1" applyAlignment="1" applyProtection="1">
      <alignment horizontal="center" vertical="center" wrapText="1"/>
    </xf>
    <xf numFmtId="0" fontId="56" fillId="0" borderId="10" xfId="66" applyFont="1" applyFill="1" applyBorder="1" applyAlignment="1" applyProtection="1">
      <alignment vertical="center" wrapText="1"/>
    </xf>
    <xf numFmtId="174" fontId="56" fillId="0" borderId="2" xfId="66" applyNumberFormat="1" applyFont="1" applyFill="1" applyBorder="1" applyAlignment="1" applyProtection="1">
      <alignment horizontal="right" vertical="center" wrapText="1"/>
    </xf>
    <xf numFmtId="174" fontId="56" fillId="0" borderId="2" xfId="66" applyNumberFormat="1" applyFont="1" applyFill="1" applyBorder="1" applyAlignment="1" applyProtection="1">
      <alignment horizontal="center" vertical="center" wrapText="1"/>
    </xf>
    <xf numFmtId="0" fontId="57" fillId="11" borderId="10" xfId="66" applyFont="1" applyFill="1" applyBorder="1" applyAlignment="1" applyProtection="1">
      <alignment horizontal="center" vertical="center" wrapText="1"/>
    </xf>
    <xf numFmtId="0" fontId="51" fillId="11" borderId="10" xfId="66" applyFont="1" applyFill="1" applyBorder="1" applyAlignment="1" applyProtection="1">
      <alignment vertical="center" wrapText="1"/>
    </xf>
    <xf numFmtId="174" fontId="51" fillId="11" borderId="2" xfId="66" applyNumberFormat="1" applyFont="1" applyFill="1" applyBorder="1" applyAlignment="1" applyProtection="1">
      <alignment horizontal="right" vertical="center" wrapText="1"/>
    </xf>
    <xf numFmtId="174" fontId="51" fillId="11" borderId="2" xfId="66" applyNumberFormat="1" applyFont="1" applyFill="1" applyBorder="1" applyAlignment="1" applyProtection="1">
      <alignment horizontal="center" vertical="center" wrapText="1"/>
    </xf>
    <xf numFmtId="0" fontId="56" fillId="19" borderId="10" xfId="66" applyFont="1" applyFill="1" applyBorder="1" applyAlignment="1" applyProtection="1">
      <alignment vertical="center" wrapText="1"/>
    </xf>
    <xf numFmtId="174" fontId="56" fillId="19" borderId="2" xfId="66" applyNumberFormat="1" applyFont="1" applyFill="1" applyBorder="1" applyAlignment="1" applyProtection="1">
      <alignment horizontal="right" vertical="center" wrapText="1"/>
    </xf>
    <xf numFmtId="174" fontId="56" fillId="19" borderId="2" xfId="66" applyNumberFormat="1" applyFont="1" applyFill="1" applyBorder="1" applyAlignment="1" applyProtection="1">
      <alignment horizontal="center" vertical="center" wrapText="1"/>
    </xf>
    <xf numFmtId="0" fontId="56" fillId="0" borderId="10" xfId="66" applyFont="1" applyFill="1" applyBorder="1" applyAlignment="1" applyProtection="1">
      <alignment horizontal="left" vertical="center" wrapText="1"/>
    </xf>
    <xf numFmtId="0" fontId="56" fillId="30" borderId="10" xfId="66" applyFont="1" applyFill="1" applyBorder="1" applyAlignment="1" applyProtection="1">
      <alignment vertical="center" wrapText="1"/>
    </xf>
    <xf numFmtId="174" fontId="56" fillId="30" borderId="2" xfId="66" applyNumberFormat="1" applyFont="1" applyFill="1" applyBorder="1" applyAlignment="1" applyProtection="1">
      <alignment horizontal="right" vertical="center" wrapText="1"/>
    </xf>
    <xf numFmtId="174" fontId="56" fillId="30" borderId="2" xfId="66" applyNumberFormat="1" applyFont="1" applyFill="1" applyBorder="1" applyAlignment="1" applyProtection="1">
      <alignment horizontal="center" vertical="center" wrapText="1"/>
    </xf>
    <xf numFmtId="0" fontId="51" fillId="0" borderId="10" xfId="66" applyFont="1" applyFill="1" applyBorder="1" applyAlignment="1" applyProtection="1">
      <alignment horizontal="left" vertical="center" wrapText="1"/>
    </xf>
    <xf numFmtId="0" fontId="59" fillId="0" borderId="10" xfId="66" applyFont="1" applyFill="1" applyBorder="1" applyAlignment="1" applyProtection="1">
      <alignment vertical="center" wrapText="1"/>
    </xf>
    <xf numFmtId="174" fontId="59" fillId="0" borderId="2" xfId="66" applyNumberFormat="1" applyFont="1" applyFill="1" applyBorder="1" applyAlignment="1" applyProtection="1">
      <alignment horizontal="right" vertical="center" wrapText="1"/>
    </xf>
    <xf numFmtId="174" fontId="59" fillId="0" borderId="2" xfId="66" applyNumberFormat="1" applyFont="1" applyFill="1" applyBorder="1" applyAlignment="1" applyProtection="1">
      <alignment horizontal="center" vertical="center" wrapText="1"/>
    </xf>
    <xf numFmtId="0" fontId="57" fillId="0" borderId="10" xfId="66" applyFont="1" applyFill="1" applyBorder="1" applyAlignment="1" applyProtection="1">
      <alignment vertical="center" wrapText="1"/>
    </xf>
    <xf numFmtId="174" fontId="57" fillId="0" borderId="2" xfId="66" applyNumberFormat="1" applyFont="1" applyFill="1" applyBorder="1" applyAlignment="1" applyProtection="1">
      <alignment horizontal="right" vertical="center" wrapText="1"/>
    </xf>
    <xf numFmtId="174" fontId="57" fillId="0" borderId="2" xfId="66" applyNumberFormat="1" applyFont="1" applyFill="1" applyBorder="1" applyAlignment="1" applyProtection="1">
      <alignment horizontal="center" vertical="center" wrapText="1"/>
    </xf>
    <xf numFmtId="0" fontId="60" fillId="18" borderId="10" xfId="66" applyFont="1" applyFill="1" applyBorder="1" applyAlignment="1" applyProtection="1">
      <alignment vertical="center" wrapText="1"/>
    </xf>
    <xf numFmtId="174" fontId="60" fillId="18" borderId="2" xfId="66" applyNumberFormat="1" applyFont="1" applyFill="1" applyBorder="1" applyAlignment="1" applyProtection="1">
      <alignment horizontal="right" vertical="center" wrapText="1"/>
    </xf>
    <xf numFmtId="174" fontId="60" fillId="18" borderId="2" xfId="66" applyNumberFormat="1" applyFont="1" applyFill="1" applyBorder="1" applyAlignment="1" applyProtection="1">
      <alignment horizontal="center" vertical="center" wrapText="1"/>
    </xf>
    <xf numFmtId="170" fontId="61" fillId="0" borderId="0" xfId="46" applyNumberFormat="1" applyFont="1" applyBorder="1" applyAlignment="1">
      <alignment horizontal="center" vertical="center"/>
    </xf>
    <xf numFmtId="0" fontId="62" fillId="0" borderId="7" xfId="66" applyFont="1" applyFill="1" applyBorder="1" applyAlignment="1" applyProtection="1">
      <alignment vertical="center"/>
    </xf>
    <xf numFmtId="174" fontId="62" fillId="0" borderId="11" xfId="66" applyNumberFormat="1" applyFont="1" applyFill="1" applyBorder="1" applyAlignment="1" applyProtection="1">
      <alignment horizontal="right" vertical="center"/>
    </xf>
    <xf numFmtId="174" fontId="62" fillId="0" borderId="11" xfId="66" applyNumberFormat="1" applyFont="1" applyFill="1" applyBorder="1" applyAlignment="1" applyProtection="1">
      <alignment horizontal="center" vertical="center"/>
    </xf>
    <xf numFmtId="0" fontId="28" fillId="16" borderId="10" xfId="66" applyFont="1" applyFill="1" applyBorder="1" applyAlignment="1" applyProtection="1">
      <alignment vertical="center" wrapText="1"/>
    </xf>
    <xf numFmtId="174" fontId="28" fillId="16" borderId="2" xfId="66" applyNumberFormat="1" applyFont="1" applyFill="1" applyBorder="1" applyAlignment="1" applyProtection="1">
      <alignment horizontal="right" vertical="center" wrapText="1"/>
    </xf>
    <xf numFmtId="174" fontId="28" fillId="16" borderId="2" xfId="66" applyNumberFormat="1" applyFont="1" applyFill="1" applyBorder="1" applyAlignment="1" applyProtection="1">
      <alignment horizontal="center" vertical="center" wrapText="1"/>
    </xf>
    <xf numFmtId="0" fontId="51" fillId="19" borderId="10" xfId="66" applyFont="1" applyFill="1" applyBorder="1" applyAlignment="1" applyProtection="1">
      <alignment horizontal="left" vertical="center" wrapText="1"/>
    </xf>
    <xf numFmtId="174" fontId="51" fillId="19" borderId="2" xfId="66" applyNumberFormat="1" applyFont="1" applyFill="1" applyBorder="1" applyAlignment="1" applyProtection="1">
      <alignment horizontal="right" vertical="center" wrapText="1"/>
    </xf>
    <xf numFmtId="174" fontId="51" fillId="19" borderId="2" xfId="66" applyNumberFormat="1" applyFont="1" applyFill="1" applyBorder="1" applyAlignment="1" applyProtection="1">
      <alignment horizontal="center" vertical="center" wrapText="1"/>
    </xf>
    <xf numFmtId="0" fontId="51" fillId="31" borderId="10" xfId="66" applyFont="1" applyFill="1" applyBorder="1" applyAlignment="1" applyProtection="1">
      <alignment horizontal="left" vertical="center" wrapText="1"/>
    </xf>
    <xf numFmtId="174" fontId="51" fillId="31" borderId="2" xfId="66" applyNumberFormat="1" applyFont="1" applyFill="1" applyBorder="1" applyAlignment="1" applyProtection="1">
      <alignment horizontal="right" vertical="center" wrapText="1"/>
    </xf>
    <xf numFmtId="174" fontId="51" fillId="31" borderId="2" xfId="66" applyNumberFormat="1" applyFont="1" applyFill="1" applyBorder="1" applyAlignment="1" applyProtection="1">
      <alignment horizontal="center" vertical="center" wrapText="1"/>
    </xf>
    <xf numFmtId="0" fontId="57" fillId="0" borderId="10" xfId="66" applyFont="1" applyFill="1" applyBorder="1" applyAlignment="1" applyProtection="1">
      <alignment horizontal="left" vertical="center" wrapText="1"/>
    </xf>
    <xf numFmtId="0" fontId="63" fillId="0" borderId="10" xfId="66" applyFont="1" applyFill="1" applyBorder="1" applyAlignment="1" applyProtection="1">
      <alignment horizontal="center" vertical="center" wrapText="1"/>
    </xf>
    <xf numFmtId="0" fontId="63" fillId="0" borderId="10" xfId="66" applyFont="1" applyFill="1" applyBorder="1" applyAlignment="1" applyProtection="1">
      <alignment vertical="center" wrapText="1"/>
    </xf>
    <xf numFmtId="174" fontId="63" fillId="0" borderId="2" xfId="66" applyNumberFormat="1" applyFont="1" applyFill="1" applyBorder="1" applyAlignment="1" applyProtection="1">
      <alignment horizontal="right" vertical="center" wrapText="1"/>
    </xf>
    <xf numFmtId="174" fontId="63" fillId="0" borderId="2" xfId="66" applyNumberFormat="1" applyFont="1" applyFill="1" applyBorder="1" applyAlignment="1" applyProtection="1">
      <alignment horizontal="center" vertical="center" wrapText="1"/>
    </xf>
    <xf numFmtId="0" fontId="30" fillId="12" borderId="10" xfId="66" applyFont="1" applyFill="1" applyBorder="1" applyAlignment="1" applyProtection="1">
      <alignment vertical="center" wrapText="1"/>
    </xf>
    <xf numFmtId="174" fontId="30" fillId="12" borderId="2" xfId="66" applyNumberFormat="1" applyFont="1" applyFill="1" applyBorder="1" applyAlignment="1" applyProtection="1">
      <alignment horizontal="right" vertical="center" wrapText="1"/>
    </xf>
    <xf numFmtId="174" fontId="30" fillId="12" borderId="2" xfId="66" applyNumberFormat="1" applyFont="1" applyFill="1" applyBorder="1" applyAlignment="1" applyProtection="1">
      <alignment horizontal="center" vertical="center" wrapText="1"/>
    </xf>
    <xf numFmtId="0" fontId="64" fillId="0" borderId="0" xfId="0" applyFont="1" applyAlignment="1">
      <alignment vertical="center"/>
    </xf>
    <xf numFmtId="0" fontId="28" fillId="0" borderId="10" xfId="66" applyFont="1" applyFill="1" applyBorder="1" applyAlignment="1" applyProtection="1">
      <alignment horizontal="left" vertical="center" wrapText="1"/>
    </xf>
    <xf numFmtId="174" fontId="28" fillId="0" borderId="2" xfId="66" applyNumberFormat="1" applyFont="1" applyFill="1" applyBorder="1" applyAlignment="1" applyProtection="1">
      <alignment horizontal="right" vertical="center" wrapText="1"/>
    </xf>
    <xf numFmtId="174" fontId="28" fillId="0" borderId="2" xfId="66" applyNumberFormat="1" applyFont="1" applyFill="1" applyBorder="1" applyAlignment="1" applyProtection="1">
      <alignment horizontal="center" vertical="center" wrapText="1"/>
    </xf>
    <xf numFmtId="0" fontId="57" fillId="0" borderId="15" xfId="66" applyFont="1" applyFill="1" applyBorder="1" applyAlignment="1" applyProtection="1">
      <alignment horizontal="center" vertical="center" wrapText="1"/>
    </xf>
    <xf numFmtId="0" fontId="57" fillId="0" borderId="15" xfId="66" applyFont="1" applyFill="1" applyBorder="1" applyAlignment="1" applyProtection="1">
      <alignment vertical="center" wrapText="1"/>
    </xf>
    <xf numFmtId="174" fontId="57" fillId="0" borderId="16" xfId="66" applyNumberFormat="1" applyFont="1" applyFill="1" applyBorder="1" applyAlignment="1" applyProtection="1">
      <alignment horizontal="right" vertical="center" wrapText="1"/>
    </xf>
    <xf numFmtId="174" fontId="57" fillId="0" borderId="16" xfId="66" applyNumberFormat="1" applyFont="1" applyFill="1" applyBorder="1" applyAlignment="1" applyProtection="1">
      <alignment horizontal="center" vertical="center" wrapText="1"/>
    </xf>
    <xf numFmtId="0" fontId="28" fillId="0" borderId="17" xfId="66" applyFont="1" applyFill="1" applyBorder="1" applyAlignment="1" applyProtection="1">
      <alignment horizontal="center" vertical="center" wrapText="1"/>
    </xf>
    <xf numFmtId="0" fontId="28" fillId="0" borderId="17" xfId="66" applyFont="1" applyFill="1" applyBorder="1" applyAlignment="1" applyProtection="1">
      <alignment vertical="center" wrapText="1"/>
    </xf>
    <xf numFmtId="174" fontId="28" fillId="0" borderId="18" xfId="66" applyNumberFormat="1" applyFont="1" applyFill="1" applyBorder="1" applyAlignment="1" applyProtection="1">
      <alignment horizontal="right" vertical="center" wrapText="1"/>
    </xf>
    <xf numFmtId="174" fontId="28" fillId="0" borderId="18" xfId="66" applyNumberFormat="1" applyFont="1" applyFill="1" applyBorder="1" applyAlignment="1" applyProtection="1">
      <alignment horizontal="center" vertical="center" wrapText="1"/>
    </xf>
    <xf numFmtId="0" fontId="52" fillId="0" borderId="0" xfId="0" applyFont="1" applyAlignment="1">
      <alignment horizontal="right" vertical="center"/>
    </xf>
    <xf numFmtId="175" fontId="25" fillId="0" borderId="0" xfId="46" applyNumberFormat="1" applyFont="1" applyFill="1"/>
    <xf numFmtId="175" fontId="34" fillId="0" borderId="0" xfId="46" applyNumberFormat="1" applyFont="1" applyFill="1" applyBorder="1" applyAlignment="1">
      <alignment horizontal="center"/>
    </xf>
    <xf numFmtId="175" fontId="25" fillId="0" borderId="0" xfId="46" applyNumberFormat="1" applyFont="1" applyFill="1" applyBorder="1" applyAlignment="1">
      <alignment horizontal="center"/>
    </xf>
    <xf numFmtId="175" fontId="44" fillId="0" borderId="2" xfId="46" applyNumberFormat="1" applyFont="1" applyFill="1" applyBorder="1" applyAlignment="1" applyProtection="1">
      <alignment vertical="center"/>
    </xf>
    <xf numFmtId="175" fontId="44" fillId="22" borderId="2" xfId="46" applyNumberFormat="1" applyFont="1" applyFill="1" applyBorder="1" applyAlignment="1" applyProtection="1"/>
    <xf numFmtId="175" fontId="44" fillId="5" borderId="2" xfId="46" applyNumberFormat="1" applyFont="1" applyFill="1" applyBorder="1" applyAlignment="1">
      <alignment vertical="center"/>
    </xf>
    <xf numFmtId="175" fontId="33" fillId="0" borderId="2" xfId="46" applyNumberFormat="1" applyFont="1" applyFill="1" applyBorder="1" applyAlignment="1">
      <alignment vertical="center"/>
    </xf>
    <xf numFmtId="175" fontId="44" fillId="5" borderId="2" xfId="46" applyNumberFormat="1" applyFont="1" applyFill="1" applyBorder="1" applyAlignment="1" applyProtection="1">
      <alignment vertical="center"/>
    </xf>
    <xf numFmtId="175" fontId="44" fillId="23" borderId="2" xfId="46" applyNumberFormat="1" applyFont="1" applyFill="1" applyBorder="1" applyAlignment="1" applyProtection="1">
      <alignment vertical="center"/>
    </xf>
    <xf numFmtId="175" fontId="33" fillId="13" borderId="2" xfId="46" applyNumberFormat="1" applyFont="1" applyFill="1" applyBorder="1" applyAlignment="1">
      <alignment vertical="center"/>
    </xf>
    <xf numFmtId="175" fontId="33" fillId="11" borderId="2" xfId="46" applyNumberFormat="1" applyFont="1" applyFill="1" applyBorder="1" applyAlignment="1">
      <alignment vertical="center"/>
    </xf>
    <xf numFmtId="175" fontId="44" fillId="24" borderId="2" xfId="46" applyNumberFormat="1" applyFont="1" applyFill="1" applyBorder="1" applyAlignment="1">
      <alignment vertical="center"/>
    </xf>
    <xf numFmtId="175" fontId="33" fillId="0" borderId="2" xfId="46" applyNumberFormat="1" applyFont="1" applyFill="1" applyBorder="1" applyAlignment="1" applyProtection="1">
      <alignment vertical="center"/>
    </xf>
    <xf numFmtId="175" fontId="8" fillId="0" borderId="2" xfId="46" applyNumberFormat="1" applyFont="1" applyFill="1" applyBorder="1" applyAlignment="1"/>
    <xf numFmtId="175" fontId="8" fillId="25" borderId="2" xfId="46" applyNumberFormat="1" applyFont="1" applyFill="1" applyBorder="1" applyAlignment="1"/>
    <xf numFmtId="175" fontId="33" fillId="13" borderId="2" xfId="46" applyNumberFormat="1" applyFont="1" applyFill="1" applyBorder="1" applyAlignment="1" applyProtection="1">
      <alignment vertical="center"/>
    </xf>
    <xf numFmtId="175" fontId="44" fillId="0" borderId="2" xfId="46" applyNumberFormat="1" applyFont="1" applyFill="1" applyBorder="1" applyAlignment="1">
      <alignment vertical="center"/>
    </xf>
    <xf numFmtId="175" fontId="44" fillId="26" borderId="2" xfId="46" applyNumberFormat="1" applyFont="1" applyFill="1" applyBorder="1" applyAlignment="1" applyProtection="1">
      <alignment vertical="center"/>
    </xf>
    <xf numFmtId="175" fontId="33" fillId="26" borderId="2" xfId="46" applyNumberFormat="1" applyFont="1" applyFill="1" applyBorder="1" applyAlignment="1">
      <alignment vertical="center"/>
    </xf>
    <xf numFmtId="175" fontId="44" fillId="27" borderId="2" xfId="46" applyNumberFormat="1" applyFont="1" applyFill="1" applyBorder="1" applyAlignment="1" applyProtection="1">
      <alignment vertical="center"/>
    </xf>
    <xf numFmtId="175" fontId="44" fillId="27" borderId="2" xfId="46" applyNumberFormat="1" applyFont="1" applyFill="1" applyBorder="1" applyAlignment="1">
      <alignment vertical="center"/>
    </xf>
    <xf numFmtId="175" fontId="33" fillId="3" borderId="6" xfId="46" applyNumberFormat="1" applyFont="1" applyFill="1" applyBorder="1" applyAlignment="1" applyProtection="1">
      <alignment vertical="center"/>
    </xf>
    <xf numFmtId="175" fontId="44" fillId="3" borderId="6" xfId="46" applyNumberFormat="1" applyFont="1" applyFill="1" applyBorder="1" applyAlignment="1" applyProtection="1">
      <alignment vertical="center"/>
    </xf>
    <xf numFmtId="175" fontId="33" fillId="20" borderId="2" xfId="46" applyNumberFormat="1" applyFont="1" applyFill="1" applyBorder="1" applyAlignment="1">
      <alignment vertical="center"/>
    </xf>
    <xf numFmtId="175" fontId="0" fillId="0" borderId="0" xfId="46" applyNumberFormat="1" applyFont="1"/>
    <xf numFmtId="174" fontId="28" fillId="25" borderId="18" xfId="66" applyNumberFormat="1" applyFont="1" applyFill="1" applyBorder="1" applyAlignment="1" applyProtection="1">
      <alignment horizontal="right" vertical="center" wrapText="1"/>
    </xf>
    <xf numFmtId="174" fontId="30" fillId="25" borderId="2" xfId="66" applyNumberFormat="1" applyFont="1" applyFill="1" applyBorder="1" applyAlignment="1" applyProtection="1">
      <alignment horizontal="right" vertical="center" wrapText="1"/>
    </xf>
    <xf numFmtId="174" fontId="57" fillId="25" borderId="2" xfId="66" applyNumberFormat="1" applyFont="1" applyFill="1" applyBorder="1" applyAlignment="1" applyProtection="1">
      <alignment horizontal="right" vertical="center" wrapText="1"/>
    </xf>
    <xf numFmtId="174" fontId="51" fillId="25" borderId="2" xfId="66" applyNumberFormat="1" applyFont="1" applyFill="1" applyBorder="1" applyAlignment="1" applyProtection="1">
      <alignment horizontal="right" vertical="center" wrapText="1"/>
    </xf>
    <xf numFmtId="174" fontId="44" fillId="25" borderId="2" xfId="46" applyNumberFormat="1" applyFont="1" applyFill="1" applyBorder="1" applyAlignment="1" applyProtection="1">
      <alignment vertical="center"/>
    </xf>
    <xf numFmtId="0" fontId="4" fillId="0" borderId="0" xfId="11"/>
    <xf numFmtId="164" fontId="4" fillId="0" borderId="0" xfId="46" applyFont="1"/>
    <xf numFmtId="172" fontId="4" fillId="0" borderId="0" xfId="46" applyNumberFormat="1" applyFont="1"/>
    <xf numFmtId="172" fontId="4" fillId="25" borderId="0" xfId="46" applyNumberFormat="1" applyFont="1" applyFill="1"/>
    <xf numFmtId="174" fontId="0" fillId="0" borderId="0" xfId="0" applyNumberFormat="1"/>
    <xf numFmtId="0" fontId="66" fillId="32" borderId="0" xfId="71" applyNumberFormat="1" applyFont="1" applyFill="1" applyBorder="1" applyAlignment="1">
      <alignment wrapText="1"/>
    </xf>
    <xf numFmtId="0" fontId="65" fillId="0" borderId="0" xfId="71" applyNumberFormat="1" applyFont="1" applyFill="1" applyBorder="1" applyAlignment="1"/>
    <xf numFmtId="0" fontId="67" fillId="0" borderId="0" xfId="71" applyNumberFormat="1" applyFont="1" applyFill="1" applyBorder="1" applyAlignment="1"/>
    <xf numFmtId="39" fontId="67" fillId="0" borderId="0" xfId="71" applyNumberFormat="1" applyFont="1" applyFill="1" applyBorder="1" applyAlignment="1"/>
    <xf numFmtId="0" fontId="67" fillId="33" borderId="0" xfId="71" applyNumberFormat="1" applyFont="1" applyFill="1" applyBorder="1" applyAlignment="1"/>
    <xf numFmtId="39" fontId="67" fillId="33" borderId="0" xfId="71" applyNumberFormat="1" applyFont="1" applyFill="1" applyBorder="1" applyAlignment="1"/>
    <xf numFmtId="0" fontId="67" fillId="17" borderId="0" xfId="71" applyNumberFormat="1" applyFont="1" applyFill="1" applyBorder="1" applyAlignment="1"/>
    <xf numFmtId="39" fontId="67" fillId="17" borderId="0" xfId="71" applyNumberFormat="1" applyFont="1" applyFill="1" applyBorder="1" applyAlignment="1"/>
    <xf numFmtId="39" fontId="2" fillId="0" borderId="0" xfId="1" applyNumberFormat="1" applyFont="1" applyFill="1" applyAlignment="1">
      <alignment vertical="center" wrapText="1"/>
    </xf>
    <xf numFmtId="173" fontId="2" fillId="0" borderId="0" xfId="1" applyNumberFormat="1" applyFont="1" applyFill="1" applyAlignment="1">
      <alignment vertical="center" wrapText="1"/>
    </xf>
    <xf numFmtId="39" fontId="26" fillId="0" borderId="0" xfId="1" applyNumberFormat="1" applyFont="1" applyFill="1" applyAlignment="1">
      <alignment vertical="center" wrapText="1"/>
    </xf>
    <xf numFmtId="166" fontId="2" fillId="0" borderId="0" xfId="1" applyNumberFormat="1" applyFont="1" applyFill="1" applyAlignment="1">
      <alignment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4" fillId="0" borderId="0" xfId="57"/>
    <xf numFmtId="0" fontId="68" fillId="0" borderId="0" xfId="57" applyFont="1"/>
    <xf numFmtId="0" fontId="69" fillId="0" borderId="0" xfId="57" applyFont="1" applyAlignment="1">
      <alignment horizontal="center" wrapText="1"/>
    </xf>
    <xf numFmtId="0" fontId="70" fillId="0" borderId="0" xfId="57" applyFont="1" applyAlignment="1">
      <alignment horizontal="center" wrapText="1"/>
    </xf>
    <xf numFmtId="174" fontId="71" fillId="0" borderId="0" xfId="57" applyNumberFormat="1" applyFont="1" applyAlignment="1">
      <alignment horizontal="center" wrapText="1"/>
    </xf>
    <xf numFmtId="0" fontId="4" fillId="0" borderId="2" xfId="57" applyBorder="1" applyAlignment="1">
      <alignment horizontal="right"/>
    </xf>
    <xf numFmtId="174" fontId="32" fillId="0" borderId="2" xfId="5" applyNumberFormat="1" applyFont="1" applyBorder="1"/>
    <xf numFmtId="0" fontId="72" fillId="4" borderId="2" xfId="57" applyFont="1" applyFill="1" applyBorder="1" applyAlignment="1">
      <alignment horizontal="right"/>
    </xf>
    <xf numFmtId="174" fontId="45" fillId="4" borderId="2" xfId="5" applyNumberFormat="1" applyFont="1" applyFill="1" applyBorder="1"/>
    <xf numFmtId="0" fontId="71" fillId="0" borderId="0" xfId="57" applyFont="1" applyAlignment="1">
      <alignment horizontal="center" wrapText="1"/>
    </xf>
    <xf numFmtId="0" fontId="38" fillId="13" borderId="19" xfId="5" applyNumberFormat="1" applyFont="1" applyFill="1" applyBorder="1" applyAlignment="1">
      <alignment horizontal="center" vertical="center" wrapText="1"/>
    </xf>
    <xf numFmtId="0" fontId="4" fillId="0" borderId="0" xfId="57" applyAlignment="1">
      <alignment wrapText="1"/>
    </xf>
    <xf numFmtId="172" fontId="73" fillId="34" borderId="19" xfId="5" applyNumberFormat="1" applyFont="1" applyFill="1" applyBorder="1" applyAlignment="1">
      <alignment horizontal="center" wrapText="1"/>
    </xf>
    <xf numFmtId="172" fontId="74" fillId="34" borderId="19" xfId="5" applyNumberFormat="1" applyFont="1" applyFill="1" applyBorder="1" applyAlignment="1">
      <alignment horizontal="center" wrapText="1"/>
    </xf>
    <xf numFmtId="172" fontId="74" fillId="34" borderId="19" xfId="5" applyNumberFormat="1" applyFont="1" applyFill="1" applyBorder="1" applyAlignment="1">
      <alignment horizontal="left" wrapText="1"/>
    </xf>
    <xf numFmtId="172" fontId="74" fillId="13" borderId="19" xfId="5" applyNumberFormat="1" applyFont="1" applyFill="1" applyBorder="1" applyAlignment="1">
      <alignment horizontal="center" wrapText="1"/>
    </xf>
    <xf numFmtId="0" fontId="68" fillId="0" borderId="20" xfId="57" applyFont="1" applyBorder="1"/>
    <xf numFmtId="0" fontId="75" fillId="0" borderId="20" xfId="57" applyFont="1" applyBorder="1" applyAlignment="1">
      <alignment horizontal="center" vertical="center"/>
    </xf>
    <xf numFmtId="164" fontId="76" fillId="28" borderId="20" xfId="5" applyFont="1" applyFill="1" applyBorder="1" applyAlignment="1">
      <alignment vertical="center"/>
    </xf>
    <xf numFmtId="172" fontId="76" fillId="28" borderId="21" xfId="5" applyNumberFormat="1" applyFont="1" applyFill="1" applyBorder="1" applyAlignment="1">
      <alignment vertical="center"/>
    </xf>
    <xf numFmtId="0" fontId="4" fillId="11" borderId="0" xfId="57" applyFill="1"/>
    <xf numFmtId="0" fontId="68" fillId="11" borderId="20" xfId="57" applyFont="1" applyFill="1" applyBorder="1"/>
    <xf numFmtId="0" fontId="75" fillId="11" borderId="20" xfId="57" applyFont="1" applyFill="1" applyBorder="1" applyAlignment="1">
      <alignment horizontal="center" vertical="center"/>
    </xf>
    <xf numFmtId="164" fontId="76" fillId="11" borderId="20" xfId="5" applyFont="1" applyFill="1" applyBorder="1" applyAlignment="1">
      <alignment vertical="center"/>
    </xf>
    <xf numFmtId="172" fontId="76" fillId="11" borderId="21" xfId="5" applyNumberFormat="1" applyFont="1" applyFill="1" applyBorder="1" applyAlignment="1">
      <alignment vertical="center"/>
    </xf>
    <xf numFmtId="0" fontId="77" fillId="0" borderId="20" xfId="57" applyFont="1" applyBorder="1" applyAlignment="1">
      <alignment horizontal="center" vertical="center"/>
    </xf>
    <xf numFmtId="0" fontId="68" fillId="11" borderId="20" xfId="57" applyFont="1" applyFill="1" applyBorder="1" applyAlignment="1">
      <alignment vertical="center"/>
    </xf>
    <xf numFmtId="172" fontId="68" fillId="11" borderId="21" xfId="5" applyNumberFormat="1" applyFont="1" applyFill="1" applyBorder="1" applyAlignment="1">
      <alignment vertical="center"/>
    </xf>
    <xf numFmtId="172" fontId="68" fillId="17" borderId="21" xfId="5" applyNumberFormat="1" applyFont="1" applyFill="1" applyBorder="1" applyAlignment="1">
      <alignment vertical="center"/>
    </xf>
    <xf numFmtId="0" fontId="4" fillId="17" borderId="0" xfId="57" applyFill="1"/>
    <xf numFmtId="0" fontId="68" fillId="11" borderId="20" xfId="57" applyFont="1" applyFill="1" applyBorder="1" applyAlignment="1">
      <alignment vertical="top"/>
    </xf>
    <xf numFmtId="172" fontId="68" fillId="11" borderId="21" xfId="5" applyNumberFormat="1" applyFont="1" applyFill="1" applyBorder="1" applyAlignment="1">
      <alignment vertical="top"/>
    </xf>
    <xf numFmtId="0" fontId="77" fillId="11" borderId="20" xfId="57" applyFont="1" applyFill="1" applyBorder="1" applyAlignment="1">
      <alignment horizontal="center" vertical="center"/>
    </xf>
    <xf numFmtId="172" fontId="68" fillId="11" borderId="21" xfId="5" applyNumberFormat="1" applyFont="1" applyFill="1" applyBorder="1"/>
    <xf numFmtId="0" fontId="68" fillId="11" borderId="20" xfId="57" applyFont="1" applyFill="1" applyBorder="1" applyAlignment="1">
      <alignment horizontal="left" vertical="top"/>
    </xf>
    <xf numFmtId="172" fontId="68" fillId="11" borderId="21" xfId="5" applyNumberFormat="1" applyFont="1" applyFill="1" applyBorder="1" applyAlignment="1">
      <alignment horizontal="left" vertical="top"/>
    </xf>
    <xf numFmtId="172" fontId="68" fillId="11" borderId="22" xfId="5" applyNumberFormat="1" applyFont="1" applyFill="1" applyBorder="1" applyAlignment="1">
      <alignment vertical="center"/>
    </xf>
    <xf numFmtId="0" fontId="68" fillId="0" borderId="20" xfId="57" applyFont="1" applyBorder="1" applyAlignment="1">
      <alignment vertical="center"/>
    </xf>
    <xf numFmtId="0" fontId="68" fillId="13" borderId="20" xfId="57" applyFont="1" applyFill="1" applyBorder="1" applyAlignment="1">
      <alignment vertical="center"/>
    </xf>
    <xf numFmtId="0" fontId="68" fillId="11" borderId="20" xfId="57" applyFont="1" applyFill="1" applyBorder="1" applyAlignment="1" applyProtection="1">
      <alignment vertical="center"/>
      <protection locked="0"/>
    </xf>
    <xf numFmtId="172" fontId="68" fillId="11" borderId="22" xfId="5" applyNumberFormat="1" applyFont="1" applyFill="1" applyBorder="1" applyAlignment="1" applyProtection="1">
      <alignment vertical="center"/>
      <protection locked="0"/>
    </xf>
    <xf numFmtId="0" fontId="68" fillId="11" borderId="20" xfId="57" applyFont="1" applyFill="1" applyBorder="1" applyAlignment="1" applyProtection="1">
      <alignment horizontal="left" vertical="center"/>
      <protection locked="0"/>
    </xf>
    <xf numFmtId="172" fontId="68" fillId="11" borderId="21" xfId="5" applyNumberFormat="1" applyFont="1" applyFill="1" applyBorder="1" applyAlignment="1" applyProtection="1">
      <alignment horizontal="left" vertical="center"/>
      <protection locked="0"/>
    </xf>
    <xf numFmtId="164" fontId="78" fillId="11" borderId="20" xfId="5" applyFont="1" applyFill="1" applyBorder="1" applyAlignment="1">
      <alignment vertical="center"/>
    </xf>
    <xf numFmtId="172" fontId="78" fillId="11" borderId="21" xfId="5" applyNumberFormat="1" applyFont="1" applyFill="1" applyBorder="1" applyAlignment="1">
      <alignment vertical="center"/>
    </xf>
    <xf numFmtId="0" fontId="4" fillId="0" borderId="13" xfId="57" applyBorder="1" applyAlignment="1">
      <alignment horizontal="left" vertical="center"/>
    </xf>
    <xf numFmtId="0" fontId="4" fillId="0" borderId="23" xfId="57" applyBorder="1" applyAlignment="1">
      <alignment horizontal="left" vertical="center"/>
    </xf>
    <xf numFmtId="0" fontId="68" fillId="0" borderId="20" xfId="57" applyFont="1" applyBorder="1" applyAlignment="1">
      <alignment horizontal="left" vertical="center"/>
    </xf>
    <xf numFmtId="0" fontId="68" fillId="11" borderId="20" xfId="57" applyFont="1" applyFill="1" applyBorder="1" applyAlignment="1">
      <alignment horizontal="left" vertical="center" indent="2"/>
    </xf>
    <xf numFmtId="0" fontId="4" fillId="0" borderId="0" xfId="57" applyAlignment="1">
      <alignment horizontal="left" vertical="center"/>
    </xf>
    <xf numFmtId="164" fontId="78" fillId="28" borderId="20" xfId="5" applyFont="1" applyFill="1" applyBorder="1" applyAlignment="1">
      <alignment vertical="center"/>
    </xf>
    <xf numFmtId="172" fontId="78" fillId="28" borderId="21" xfId="5" applyNumberFormat="1" applyFont="1" applyFill="1" applyBorder="1" applyAlignment="1">
      <alignment vertical="center"/>
    </xf>
    <xf numFmtId="172" fontId="79" fillId="11" borderId="21" xfId="5" applyNumberFormat="1" applyFont="1" applyFill="1" applyBorder="1" applyAlignment="1">
      <alignment vertical="center"/>
    </xf>
    <xf numFmtId="0" fontId="15" fillId="0" borderId="0" xfId="57" applyFont="1"/>
    <xf numFmtId="0" fontId="76" fillId="0" borderId="20" xfId="57" applyFont="1" applyBorder="1"/>
    <xf numFmtId="0" fontId="76" fillId="11" borderId="20" xfId="57" applyFont="1" applyFill="1" applyBorder="1"/>
    <xf numFmtId="172" fontId="76" fillId="11" borderId="0" xfId="5" applyNumberFormat="1" applyFont="1" applyFill="1"/>
    <xf numFmtId="164" fontId="78" fillId="35" borderId="20" xfId="5" applyFont="1" applyFill="1" applyBorder="1" applyAlignment="1">
      <alignment vertical="center"/>
    </xf>
    <xf numFmtId="172" fontId="78" fillId="35" borderId="21" xfId="5" applyNumberFormat="1" applyFont="1" applyFill="1" applyBorder="1" applyAlignment="1">
      <alignment vertical="center"/>
    </xf>
    <xf numFmtId="172" fontId="79" fillId="35" borderId="21" xfId="5" applyNumberFormat="1" applyFont="1" applyFill="1" applyBorder="1" applyAlignment="1">
      <alignment vertical="center"/>
    </xf>
    <xf numFmtId="172" fontId="78" fillId="28" borderId="24" xfId="5" applyNumberFormat="1" applyFont="1" applyFill="1" applyBorder="1" applyAlignment="1">
      <alignment vertical="center"/>
    </xf>
    <xf numFmtId="164" fontId="78" fillId="11" borderId="20" xfId="5" applyFont="1" applyFill="1" applyBorder="1" applyAlignment="1">
      <alignment horizontal="left" vertical="center" indent="1"/>
    </xf>
    <xf numFmtId="172" fontId="78" fillId="11" borderId="24" xfId="5" applyNumberFormat="1" applyFont="1" applyFill="1" applyBorder="1" applyAlignment="1">
      <alignment vertical="center"/>
    </xf>
    <xf numFmtId="164" fontId="78" fillId="11" borderId="24" xfId="5" applyFont="1" applyFill="1" applyBorder="1" applyAlignment="1">
      <alignment vertical="center"/>
    </xf>
    <xf numFmtId="0" fontId="68" fillId="11" borderId="20" xfId="57" applyFont="1" applyFill="1" applyBorder="1" applyAlignment="1">
      <alignment horizontal="left" vertical="center" indent="3"/>
    </xf>
    <xf numFmtId="0" fontId="76" fillId="11" borderId="20" xfId="57" applyFont="1" applyFill="1" applyBorder="1" applyAlignment="1">
      <alignment vertical="center"/>
    </xf>
    <xf numFmtId="0" fontId="76" fillId="11" borderId="20" xfId="57" applyFont="1" applyFill="1" applyBorder="1" applyAlignment="1">
      <alignment vertical="center" wrapText="1"/>
    </xf>
    <xf numFmtId="0" fontId="78" fillId="11" borderId="20" xfId="57" applyFont="1" applyFill="1" applyBorder="1" applyAlignment="1">
      <alignment vertical="center"/>
    </xf>
    <xf numFmtId="0" fontId="68" fillId="11" borderId="20" xfId="57" applyFont="1" applyFill="1" applyBorder="1" applyAlignment="1">
      <alignment vertical="center" wrapText="1"/>
    </xf>
    <xf numFmtId="0" fontId="68" fillId="11" borderId="20" xfId="57" applyFont="1" applyFill="1" applyBorder="1" applyAlignment="1">
      <alignment horizontal="left" vertical="center" wrapText="1"/>
    </xf>
    <xf numFmtId="0" fontId="68" fillId="11" borderId="20" xfId="57" applyFont="1" applyFill="1" applyBorder="1" applyAlignment="1">
      <alignment horizontal="left" vertical="center"/>
    </xf>
    <xf numFmtId="0" fontId="78" fillId="11" borderId="20" xfId="57" applyFont="1" applyFill="1" applyBorder="1" applyAlignment="1">
      <alignment vertical="center" wrapText="1"/>
    </xf>
    <xf numFmtId="0" fontId="77" fillId="0" borderId="0" xfId="57" applyFont="1"/>
    <xf numFmtId="0" fontId="75" fillId="36" borderId="20" xfId="57" applyFont="1" applyFill="1" applyBorder="1" applyAlignment="1">
      <alignment horizontal="center" vertical="center"/>
    </xf>
    <xf numFmtId="0" fontId="78" fillId="36" borderId="20" xfId="57" applyFont="1" applyFill="1" applyBorder="1" applyAlignment="1">
      <alignment vertical="center"/>
    </xf>
    <xf numFmtId="172" fontId="78" fillId="36" borderId="21" xfId="5" applyNumberFormat="1" applyFont="1" applyFill="1" applyBorder="1" applyAlignment="1">
      <alignment vertical="center"/>
    </xf>
    <xf numFmtId="0" fontId="80" fillId="0" borderId="2" xfId="57" applyFont="1" applyBorder="1" applyAlignment="1">
      <alignment horizontal="left" vertical="center"/>
    </xf>
    <xf numFmtId="0" fontId="77" fillId="0" borderId="0" xfId="57" applyFont="1" applyAlignment="1">
      <alignment horizontal="center" vertical="center"/>
    </xf>
    <xf numFmtId="0" fontId="81" fillId="0" borderId="0" xfId="72" applyFont="1" applyAlignment="1">
      <alignment horizontal="left" vertical="center"/>
    </xf>
    <xf numFmtId="0" fontId="24" fillId="0" borderId="0" xfId="72" applyFont="1" applyAlignment="1">
      <alignment horizontal="center" vertical="center"/>
    </xf>
    <xf numFmtId="43" fontId="24" fillId="3" borderId="0" xfId="73" applyFont="1" applyFill="1" applyAlignment="1">
      <alignment horizontal="center" vertical="center"/>
    </xf>
    <xf numFmtId="176" fontId="24" fillId="0" borderId="0" xfId="74" applyNumberFormat="1" applyFont="1"/>
    <xf numFmtId="177" fontId="24" fillId="0" borderId="0" xfId="74" applyNumberFormat="1" applyFont="1" applyAlignment="1">
      <alignment vertical="center"/>
    </xf>
    <xf numFmtId="0" fontId="83" fillId="38" borderId="27" xfId="66" applyFont="1" applyFill="1" applyBorder="1" applyAlignment="1">
      <alignment horizontal="right" vertical="center" wrapText="1"/>
    </xf>
    <xf numFmtId="3" fontId="84" fillId="0" borderId="28" xfId="74" applyNumberFormat="1" applyFont="1" applyBorder="1" applyAlignment="1">
      <alignment horizontal="right" vertical="center"/>
    </xf>
    <xf numFmtId="0" fontId="83" fillId="38" borderId="29" xfId="66" applyFont="1" applyFill="1" applyBorder="1" applyAlignment="1">
      <alignment horizontal="right" vertical="center" wrapText="1"/>
    </xf>
    <xf numFmtId="3" fontId="84" fillId="0" borderId="30" xfId="74" applyNumberFormat="1" applyFont="1" applyBorder="1" applyAlignment="1">
      <alignment horizontal="right" vertical="center"/>
    </xf>
    <xf numFmtId="0" fontId="83" fillId="38" borderId="31" xfId="66" applyFont="1" applyFill="1" applyBorder="1" applyAlignment="1">
      <alignment horizontal="right" vertical="center" wrapText="1"/>
    </xf>
    <xf numFmtId="3" fontId="85" fillId="0" borderId="32" xfId="74" applyNumberFormat="1" applyFont="1" applyBorder="1" applyAlignment="1">
      <alignment horizontal="right" vertical="center"/>
    </xf>
    <xf numFmtId="177" fontId="24" fillId="39" borderId="0" xfId="74" applyNumberFormat="1" applyFont="1" applyFill="1" applyAlignment="1">
      <alignment horizontal="center" vertical="center"/>
    </xf>
    <xf numFmtId="0" fontId="83" fillId="0" borderId="0" xfId="72" applyFont="1" applyAlignment="1">
      <alignment horizontal="center" vertical="center" wrapText="1"/>
    </xf>
    <xf numFmtId="43" fontId="24" fillId="3" borderId="33" xfId="73" applyFont="1" applyFill="1" applyBorder="1" applyAlignment="1">
      <alignment horizontal="center" vertical="center"/>
    </xf>
    <xf numFmtId="0" fontId="86" fillId="40" borderId="2" xfId="75" applyFont="1" applyFill="1" applyBorder="1" applyAlignment="1">
      <alignment horizontal="center" vertical="center"/>
    </xf>
    <xf numFmtId="43" fontId="86" fillId="40" borderId="2" xfId="73" applyFont="1" applyFill="1" applyBorder="1" applyAlignment="1">
      <alignment horizontal="center" vertical="center"/>
    </xf>
    <xf numFmtId="0" fontId="24" fillId="0" borderId="34" xfId="66" applyFont="1" applyBorder="1" applyAlignment="1">
      <alignment horizontal="center" vertical="center" wrapText="1"/>
    </xf>
    <xf numFmtId="0" fontId="83" fillId="0" borderId="35" xfId="66" applyFont="1" applyBorder="1" applyAlignment="1">
      <alignment vertical="center" wrapText="1"/>
    </xf>
    <xf numFmtId="43" fontId="24" fillId="0" borderId="25" xfId="73" applyFont="1" applyBorder="1" applyAlignment="1">
      <alignment horizontal="center" vertical="center" wrapText="1"/>
    </xf>
    <xf numFmtId="0" fontId="83" fillId="0" borderId="36" xfId="66" applyFont="1" applyBorder="1" applyAlignment="1">
      <alignment horizontal="center" vertical="center" wrapText="1"/>
    </xf>
    <xf numFmtId="0" fontId="83" fillId="38" borderId="29" xfId="66" applyFont="1" applyFill="1" applyBorder="1" applyAlignment="1">
      <alignment vertical="center" wrapText="1"/>
    </xf>
    <xf numFmtId="43" fontId="83" fillId="38" borderId="37" xfId="73" applyFont="1" applyFill="1" applyBorder="1" applyAlignment="1">
      <alignment horizontal="right" vertical="center" wrapText="1"/>
    </xf>
    <xf numFmtId="0" fontId="87" fillId="0" borderId="38" xfId="66" applyFont="1" applyBorder="1" applyAlignment="1">
      <alignment horizontal="center" vertical="center" wrapText="1"/>
    </xf>
    <xf numFmtId="0" fontId="87" fillId="41" borderId="39" xfId="66" applyFont="1" applyFill="1" applyBorder="1" applyAlignment="1">
      <alignment vertical="center" wrapText="1"/>
    </xf>
    <xf numFmtId="43" fontId="83" fillId="41" borderId="40" xfId="73" applyFont="1" applyFill="1" applyBorder="1" applyAlignment="1">
      <alignment horizontal="right" vertical="center" wrapText="1"/>
    </xf>
    <xf numFmtId="0" fontId="88" fillId="0" borderId="38" xfId="66" applyFont="1" applyBorder="1" applyAlignment="1">
      <alignment horizontal="center" vertical="center" wrapText="1"/>
    </xf>
    <xf numFmtId="0" fontId="88" fillId="42" borderId="39" xfId="66" applyFont="1" applyFill="1" applyBorder="1" applyAlignment="1">
      <alignment vertical="center" wrapText="1"/>
    </xf>
    <xf numFmtId="43" fontId="88" fillId="42" borderId="40" xfId="73" applyFont="1" applyFill="1" applyBorder="1" applyAlignment="1">
      <alignment horizontal="right" vertical="center" wrapText="1"/>
    </xf>
    <xf numFmtId="0" fontId="24" fillId="0" borderId="38" xfId="66" applyFont="1" applyBorder="1" applyAlignment="1">
      <alignment horizontal="center" vertical="center" wrapText="1"/>
    </xf>
    <xf numFmtId="0" fontId="24" fillId="0" borderId="39" xfId="66" applyFont="1" applyBorder="1" applyAlignment="1">
      <alignment vertical="center" wrapText="1"/>
    </xf>
    <xf numFmtId="43" fontId="24" fillId="0" borderId="40" xfId="73" applyFont="1" applyBorder="1" applyAlignment="1">
      <alignment horizontal="right" vertical="center" wrapText="1"/>
    </xf>
    <xf numFmtId="0" fontId="24" fillId="11" borderId="38" xfId="66" applyFont="1" applyFill="1" applyBorder="1" applyAlignment="1">
      <alignment horizontal="center" vertical="center" wrapText="1"/>
    </xf>
    <xf numFmtId="0" fontId="88" fillId="11" borderId="39" xfId="66" applyFont="1" applyFill="1" applyBorder="1" applyAlignment="1">
      <alignment vertical="center" wrapText="1"/>
    </xf>
    <xf numFmtId="0" fontId="87" fillId="41" borderId="39" xfId="66" applyFont="1" applyFill="1" applyBorder="1" applyAlignment="1">
      <alignment horizontal="left" vertical="center" wrapText="1"/>
    </xf>
    <xf numFmtId="43" fontId="87" fillId="42" borderId="40" xfId="73" applyFont="1" applyFill="1" applyBorder="1" applyAlignment="1">
      <alignment horizontal="left" vertical="center" wrapText="1"/>
    </xf>
    <xf numFmtId="0" fontId="88" fillId="0" borderId="39" xfId="66" applyFont="1" applyBorder="1" applyAlignment="1">
      <alignment vertical="center" wrapText="1"/>
    </xf>
    <xf numFmtId="0" fontId="87" fillId="0" borderId="39" xfId="66" applyFont="1" applyBorder="1" applyAlignment="1">
      <alignment vertical="center" wrapText="1"/>
    </xf>
    <xf numFmtId="0" fontId="83" fillId="0" borderId="38" xfId="66" applyFont="1" applyBorder="1" applyAlignment="1">
      <alignment horizontal="center" vertical="center" wrapText="1"/>
    </xf>
    <xf numFmtId="0" fontId="83" fillId="38" borderId="39" xfId="66" applyFont="1" applyFill="1" applyBorder="1" applyAlignment="1">
      <alignment vertical="center" wrapText="1"/>
    </xf>
    <xf numFmtId="43" fontId="83" fillId="38" borderId="40" xfId="73" applyFont="1" applyFill="1" applyBorder="1" applyAlignment="1">
      <alignment horizontal="right" vertical="center" wrapText="1"/>
    </xf>
    <xf numFmtId="43" fontId="24" fillId="41" borderId="40" xfId="73" applyFont="1" applyFill="1" applyBorder="1" applyAlignment="1">
      <alignment horizontal="right" vertical="center" wrapText="1"/>
    </xf>
    <xf numFmtId="43" fontId="24" fillId="42" borderId="40" xfId="73" applyFont="1" applyFill="1" applyBorder="1" applyAlignment="1">
      <alignment horizontal="right" vertical="center" wrapText="1"/>
    </xf>
    <xf numFmtId="164" fontId="88" fillId="42" borderId="40" xfId="66" applyNumberFormat="1" applyFont="1" applyFill="1" applyBorder="1" applyAlignment="1">
      <alignment vertical="center" wrapText="1"/>
    </xf>
    <xf numFmtId="43" fontId="87" fillId="41" borderId="40" xfId="73" applyFont="1" applyFill="1" applyBorder="1" applyAlignment="1">
      <alignment horizontal="right" vertical="center" wrapText="1"/>
    </xf>
    <xf numFmtId="0" fontId="83" fillId="0" borderId="39" xfId="66" applyFont="1" applyBorder="1" applyAlignment="1">
      <alignment vertical="center" wrapText="1"/>
    </xf>
    <xf numFmtId="0" fontId="86" fillId="40" borderId="41" xfId="75" applyFont="1" applyFill="1" applyBorder="1" applyAlignment="1">
      <alignment horizontal="center" vertical="center"/>
    </xf>
    <xf numFmtId="0" fontId="86" fillId="40" borderId="42" xfId="75" applyFont="1" applyFill="1" applyBorder="1" applyAlignment="1">
      <alignment horizontal="left" vertical="center"/>
    </xf>
    <xf numFmtId="43" fontId="86" fillId="40" borderId="43" xfId="73" applyFont="1" applyFill="1" applyBorder="1" applyAlignment="1">
      <alignment horizontal="center" vertical="center"/>
    </xf>
    <xf numFmtId="0" fontId="86" fillId="0" borderId="0" xfId="75" applyFont="1" applyAlignment="1">
      <alignment horizontal="center" vertical="center"/>
    </xf>
    <xf numFmtId="0" fontId="86" fillId="0" borderId="0" xfId="75" applyFont="1" applyAlignment="1">
      <alignment horizontal="left" vertical="center"/>
    </xf>
    <xf numFmtId="0" fontId="24" fillId="0" borderId="44" xfId="66" applyFont="1" applyBorder="1" applyAlignment="1">
      <alignment horizontal="center" vertical="center" wrapText="1"/>
    </xf>
    <xf numFmtId="0" fontId="83" fillId="0" borderId="45" xfId="66" applyFont="1" applyBorder="1" applyAlignment="1">
      <alignment vertical="center" wrapText="1"/>
    </xf>
    <xf numFmtId="0" fontId="83" fillId="38" borderId="46" xfId="66" applyFont="1" applyFill="1" applyBorder="1" applyAlignment="1">
      <alignment vertical="center" wrapText="1"/>
    </xf>
    <xf numFmtId="43" fontId="83" fillId="38" borderId="47" xfId="73" applyFont="1" applyFill="1" applyBorder="1" applyAlignment="1">
      <alignment horizontal="right" vertical="center" wrapText="1"/>
    </xf>
    <xf numFmtId="0" fontId="87" fillId="41" borderId="46" xfId="66" applyFont="1" applyFill="1" applyBorder="1" applyAlignment="1">
      <alignment vertical="center" wrapText="1"/>
    </xf>
    <xf numFmtId="43" fontId="87" fillId="41" borderId="47" xfId="73" applyFont="1" applyFill="1" applyBorder="1" applyAlignment="1">
      <alignment horizontal="right" vertical="center" wrapText="1"/>
    </xf>
    <xf numFmtId="0" fontId="88" fillId="42" borderId="46" xfId="66" applyFont="1" applyFill="1" applyBorder="1" applyAlignment="1">
      <alignment vertical="center" wrapText="1"/>
    </xf>
    <xf numFmtId="43" fontId="88" fillId="42" borderId="47" xfId="73" applyFont="1" applyFill="1" applyBorder="1" applyAlignment="1">
      <alignment horizontal="right" vertical="center" wrapText="1"/>
    </xf>
    <xf numFmtId="0" fontId="24" fillId="0" borderId="46" xfId="66" applyFont="1" applyBorder="1" applyAlignment="1">
      <alignment vertical="center" wrapText="1"/>
    </xf>
    <xf numFmtId="0" fontId="88" fillId="0" borderId="46" xfId="66" applyFont="1" applyBorder="1" applyAlignment="1">
      <alignment vertical="center" wrapText="1"/>
    </xf>
    <xf numFmtId="0" fontId="88" fillId="0" borderId="46" xfId="66" applyFont="1" applyBorder="1" applyAlignment="1">
      <alignment horizontal="left" vertical="center" wrapText="1"/>
    </xf>
    <xf numFmtId="0" fontId="87" fillId="41" borderId="46" xfId="66" applyFont="1" applyFill="1" applyBorder="1" applyAlignment="1">
      <alignment horizontal="left" vertical="center" wrapText="1"/>
    </xf>
    <xf numFmtId="0" fontId="87" fillId="42" borderId="46" xfId="66" applyFont="1" applyFill="1" applyBorder="1" applyAlignment="1">
      <alignment vertical="center" wrapText="1"/>
    </xf>
    <xf numFmtId="43" fontId="87" fillId="42" borderId="47" xfId="73" applyFont="1" applyFill="1" applyBorder="1" applyAlignment="1">
      <alignment horizontal="right" vertical="center" wrapText="1"/>
    </xf>
    <xf numFmtId="0" fontId="87" fillId="42" borderId="46" xfId="66" applyFont="1" applyFill="1" applyBorder="1" applyAlignment="1">
      <alignment horizontal="left" vertical="center" wrapText="1"/>
    </xf>
    <xf numFmtId="0" fontId="88" fillId="42" borderId="46" xfId="66" applyFont="1" applyFill="1" applyBorder="1" applyAlignment="1">
      <alignment horizontal="left" vertical="center" wrapText="1"/>
    </xf>
    <xf numFmtId="0" fontId="24" fillId="0" borderId="46" xfId="66" applyFont="1" applyBorder="1" applyAlignment="1">
      <alignment horizontal="left" vertical="center" wrapText="1"/>
    </xf>
    <xf numFmtId="43" fontId="83" fillId="42" borderId="47" xfId="73" applyFont="1" applyFill="1" applyBorder="1" applyAlignment="1">
      <alignment horizontal="right" vertical="center" wrapText="1"/>
    </xf>
    <xf numFmtId="43" fontId="87" fillId="42" borderId="47" xfId="76" applyFont="1" applyFill="1" applyBorder="1" applyAlignment="1">
      <alignment horizontal="left" vertical="center" wrapText="1"/>
    </xf>
    <xf numFmtId="43" fontId="88" fillId="42" borderId="47" xfId="76" applyFont="1" applyFill="1" applyBorder="1" applyAlignment="1">
      <alignment horizontal="left" vertical="center" wrapText="1"/>
    </xf>
    <xf numFmtId="43" fontId="24" fillId="42" borderId="47" xfId="73" applyFont="1" applyFill="1" applyBorder="1" applyAlignment="1">
      <alignment horizontal="right" vertical="center" wrapText="1"/>
    </xf>
    <xf numFmtId="0" fontId="83" fillId="38" borderId="46" xfId="66" applyFont="1" applyFill="1" applyBorder="1" applyAlignment="1">
      <alignment horizontal="left" vertical="center" wrapText="1"/>
    </xf>
    <xf numFmtId="0" fontId="87" fillId="0" borderId="46" xfId="66" applyFont="1" applyBorder="1" applyAlignment="1">
      <alignment horizontal="left" vertical="center" wrapText="1"/>
    </xf>
    <xf numFmtId="43" fontId="83" fillId="41" borderId="47" xfId="73" applyFont="1" applyFill="1" applyBorder="1" applyAlignment="1">
      <alignment horizontal="right" vertical="center" wrapText="1"/>
    </xf>
    <xf numFmtId="43" fontId="24" fillId="41" borderId="47" xfId="73" applyFont="1" applyFill="1" applyBorder="1" applyAlignment="1">
      <alignment horizontal="right" vertical="center" wrapText="1"/>
    </xf>
    <xf numFmtId="0" fontId="90" fillId="0" borderId="38" xfId="66" applyFont="1" applyBorder="1" applyAlignment="1">
      <alignment horizontal="center" vertical="center" wrapText="1"/>
    </xf>
    <xf numFmtId="0" fontId="90" fillId="0" borderId="46" xfId="66" applyFont="1" applyBorder="1" applyAlignment="1">
      <alignment horizontal="right" vertical="center" wrapText="1"/>
    </xf>
    <xf numFmtId="0" fontId="83" fillId="0" borderId="46" xfId="66" applyFont="1" applyBorder="1" applyAlignment="1">
      <alignment horizontal="left" vertical="center" wrapText="1"/>
    </xf>
    <xf numFmtId="43" fontId="83" fillId="38" borderId="39" xfId="73" applyFont="1" applyFill="1" applyBorder="1" applyAlignment="1">
      <alignment horizontal="right" vertical="center" wrapText="1"/>
    </xf>
    <xf numFmtId="43" fontId="87" fillId="41" borderId="39" xfId="73" applyFont="1" applyFill="1" applyBorder="1" applyAlignment="1">
      <alignment horizontal="right" vertical="center" wrapText="1"/>
    </xf>
    <xf numFmtId="0" fontId="86" fillId="40" borderId="48" xfId="75" applyFont="1" applyFill="1" applyBorder="1" applyAlignment="1">
      <alignment horizontal="left" vertical="center"/>
    </xf>
    <xf numFmtId="43" fontId="86" fillId="40" borderId="49" xfId="73" applyFont="1" applyFill="1" applyBorder="1" applyAlignment="1">
      <alignment horizontal="center" vertical="center"/>
    </xf>
    <xf numFmtId="0" fontId="86" fillId="0" borderId="50" xfId="75" applyFont="1" applyBorder="1" applyAlignment="1">
      <alignment horizontal="center" vertical="center"/>
    </xf>
    <xf numFmtId="0" fontId="86" fillId="0" borderId="50" xfId="75" applyFont="1" applyBorder="1" applyAlignment="1">
      <alignment horizontal="left" vertical="center"/>
    </xf>
    <xf numFmtId="0" fontId="83" fillId="0" borderId="45" xfId="66" applyFont="1" applyBorder="1" applyAlignment="1">
      <alignment horizontal="left" vertical="center" wrapText="1"/>
    </xf>
    <xf numFmtId="43" fontId="87" fillId="38" borderId="47" xfId="73" applyFont="1" applyFill="1" applyBorder="1" applyAlignment="1">
      <alignment horizontal="right" vertical="center" wrapText="1"/>
    </xf>
    <xf numFmtId="0" fontId="83" fillId="0" borderId="51" xfId="66" applyFont="1" applyBorder="1" applyAlignment="1">
      <alignment horizontal="center" vertical="center" wrapText="1"/>
    </xf>
    <xf numFmtId="0" fontId="86" fillId="40" borderId="52" xfId="75" applyFont="1" applyFill="1" applyBorder="1" applyAlignment="1">
      <alignment horizontal="left" vertical="center"/>
    </xf>
    <xf numFmtId="43" fontId="88" fillId="42" borderId="46" xfId="66" applyNumberFormat="1" applyFont="1" applyFill="1" applyBorder="1" applyAlignment="1">
      <alignment horizontal="left" vertical="center" wrapText="1"/>
    </xf>
    <xf numFmtId="0" fontId="86" fillId="0" borderId="53" xfId="75" applyFont="1" applyBorder="1" applyAlignment="1">
      <alignment horizontal="center" vertical="center"/>
    </xf>
    <xf numFmtId="0" fontId="86" fillId="0" borderId="54" xfId="75" applyFont="1" applyBorder="1" applyAlignment="1">
      <alignment horizontal="left" vertical="center"/>
    </xf>
    <xf numFmtId="0" fontId="86" fillId="40" borderId="8" xfId="75" applyFont="1" applyFill="1" applyBorder="1" applyAlignment="1">
      <alignment horizontal="center" vertical="center"/>
    </xf>
    <xf numFmtId="0" fontId="86" fillId="40" borderId="55" xfId="75" applyFont="1" applyFill="1" applyBorder="1" applyAlignment="1">
      <alignment horizontal="left" vertical="center"/>
    </xf>
    <xf numFmtId="43" fontId="86" fillId="40" borderId="56" xfId="73" applyFont="1" applyFill="1" applyBorder="1" applyAlignment="1">
      <alignment horizontal="center" vertical="center"/>
    </xf>
    <xf numFmtId="43" fontId="24" fillId="38" borderId="47" xfId="73" applyFont="1" applyFill="1" applyBorder="1" applyAlignment="1">
      <alignment horizontal="right" vertical="center" wrapText="1"/>
    </xf>
    <xf numFmtId="43" fontId="86" fillId="40" borderId="49" xfId="73" applyFont="1" applyFill="1" applyBorder="1" applyAlignment="1">
      <alignment horizontal="left" vertical="center"/>
    </xf>
    <xf numFmtId="0" fontId="86" fillId="40" borderId="57" xfId="75" applyFont="1" applyFill="1" applyBorder="1" applyAlignment="1">
      <alignment horizontal="center" vertical="center"/>
    </xf>
    <xf numFmtId="0" fontId="86" fillId="40" borderId="58" xfId="75" applyFont="1" applyFill="1" applyBorder="1" applyAlignment="1">
      <alignment horizontal="left" vertical="center"/>
    </xf>
    <xf numFmtId="43" fontId="86" fillId="40" borderId="59" xfId="73" applyFont="1" applyFill="1" applyBorder="1" applyAlignment="1">
      <alignment horizontal="left" vertical="center"/>
    </xf>
    <xf numFmtId="0" fontId="24" fillId="0" borderId="0" xfId="66" applyFont="1" applyAlignment="1">
      <alignment horizontal="center" vertical="center"/>
    </xf>
    <xf numFmtId="0" fontId="24" fillId="0" borderId="0" xfId="66" applyFont="1" applyAlignment="1">
      <alignment vertical="center"/>
    </xf>
    <xf numFmtId="43" fontId="24" fillId="11" borderId="0" xfId="73" applyFont="1" applyFill="1" applyAlignment="1">
      <alignment vertical="center"/>
    </xf>
    <xf numFmtId="172" fontId="4" fillId="0" borderId="0" xfId="57" applyNumberFormat="1"/>
    <xf numFmtId="0" fontId="4" fillId="0" borderId="0" xfId="77"/>
    <xf numFmtId="0" fontId="66" fillId="32" borderId="0" xfId="77" applyFont="1" applyFill="1" applyAlignment="1">
      <alignment wrapText="1"/>
    </xf>
    <xf numFmtId="0" fontId="67" fillId="0" borderId="0" xfId="77" applyFont="1"/>
    <xf numFmtId="39" fontId="67" fillId="0" borderId="0" xfId="77" applyNumberFormat="1" applyFont="1"/>
    <xf numFmtId="0" fontId="67" fillId="25" borderId="0" xfId="77" applyFont="1" applyFill="1"/>
    <xf numFmtId="172" fontId="2" fillId="0" borderId="0" xfId="46" applyNumberFormat="1" applyFont="1" applyAlignment="1">
      <alignment horizontal="right" vertical="center"/>
    </xf>
    <xf numFmtId="164" fontId="2" fillId="0" borderId="0" xfId="46" applyFont="1" applyAlignment="1">
      <alignment vertical="center" wrapText="1"/>
    </xf>
    <xf numFmtId="3" fontId="66" fillId="32" borderId="0" xfId="77" applyNumberFormat="1" applyFont="1" applyFill="1" applyAlignment="1">
      <alignment wrapText="1"/>
    </xf>
    <xf numFmtId="3" fontId="4" fillId="0" borderId="0" xfId="77" applyNumberFormat="1"/>
    <xf numFmtId="3" fontId="67" fillId="0" borderId="0" xfId="77" applyNumberFormat="1" applyFont="1"/>
    <xf numFmtId="3" fontId="67" fillId="0" borderId="0" xfId="78" applyNumberFormat="1" applyFont="1"/>
    <xf numFmtId="3" fontId="4" fillId="25" borderId="0" xfId="77" applyNumberFormat="1" applyFill="1"/>
    <xf numFmtId="172" fontId="4" fillId="25" borderId="0" xfId="57" applyNumberFormat="1" applyFill="1"/>
    <xf numFmtId="0" fontId="21" fillId="2" borderId="2" xfId="1" applyFont="1" applyFill="1" applyBorder="1" applyAlignment="1">
      <alignment horizontal="center" vertical="center" wrapText="1"/>
    </xf>
    <xf numFmtId="164" fontId="0" fillId="0" borderId="0" xfId="5" applyFont="1"/>
    <xf numFmtId="0" fontId="93" fillId="0" borderId="0" xfId="80"/>
    <xf numFmtId="0" fontId="94" fillId="43" borderId="5" xfId="80" applyFont="1" applyFill="1" applyBorder="1" applyAlignment="1">
      <alignment vertical="center"/>
    </xf>
    <xf numFmtId="0" fontId="95" fillId="43" borderId="5" xfId="80" applyFont="1" applyFill="1" applyBorder="1" applyAlignment="1">
      <alignment vertical="center" wrapText="1"/>
    </xf>
    <xf numFmtId="4" fontId="66" fillId="43" borderId="5" xfId="5" applyNumberFormat="1" applyFont="1" applyFill="1" applyBorder="1" applyAlignment="1">
      <alignment horizontal="center" vertical="center"/>
    </xf>
    <xf numFmtId="4" fontId="66" fillId="43" borderId="60" xfId="5" applyNumberFormat="1" applyFont="1" applyFill="1" applyBorder="1" applyAlignment="1">
      <alignment horizontal="right" vertical="center" wrapText="1"/>
    </xf>
    <xf numFmtId="4" fontId="66" fillId="43" borderId="5" xfId="5" applyNumberFormat="1" applyFont="1" applyFill="1" applyBorder="1" applyAlignment="1">
      <alignment horizontal="center" vertical="center" wrapText="1"/>
    </xf>
    <xf numFmtId="164" fontId="0" fillId="0" borderId="0" xfId="5" applyFont="1" applyAlignment="1">
      <alignment vertical="center"/>
    </xf>
    <xf numFmtId="0" fontId="93" fillId="0" borderId="0" xfId="80" applyAlignment="1">
      <alignment vertical="center"/>
    </xf>
    <xf numFmtId="0" fontId="4" fillId="0" borderId="24" xfId="80" applyFont="1" applyBorder="1" applyAlignment="1">
      <alignment vertical="center"/>
    </xf>
    <xf numFmtId="164" fontId="15" fillId="28" borderId="24" xfId="5" applyFont="1" applyFill="1" applyBorder="1" applyAlignment="1">
      <alignment vertical="center"/>
    </xf>
    <xf numFmtId="4" fontId="15" fillId="28" borderId="24" xfId="5" applyNumberFormat="1" applyFont="1" applyFill="1" applyBorder="1" applyAlignment="1">
      <alignment horizontal="right" vertical="center"/>
    </xf>
    <xf numFmtId="0" fontId="4" fillId="0" borderId="13" xfId="80" applyFont="1" applyBorder="1" applyAlignment="1">
      <alignment vertical="center"/>
    </xf>
    <xf numFmtId="0" fontId="4" fillId="11" borderId="13" xfId="80" applyFont="1" applyFill="1" applyBorder="1" applyAlignment="1">
      <alignment vertical="center"/>
    </xf>
    <xf numFmtId="164" fontId="15" fillId="11" borderId="24" xfId="5" applyFont="1" applyFill="1" applyBorder="1" applyAlignment="1">
      <alignment vertical="center"/>
    </xf>
    <xf numFmtId="4" fontId="15" fillId="11" borderId="24" xfId="5" applyNumberFormat="1" applyFont="1" applyFill="1" applyBorder="1" applyAlignment="1">
      <alignment horizontal="right" vertical="center"/>
    </xf>
    <xf numFmtId="164" fontId="0" fillId="11" borderId="0" xfId="5" applyFont="1" applyFill="1"/>
    <xf numFmtId="0" fontId="93" fillId="11" borderId="0" xfId="80" applyFill="1"/>
    <xf numFmtId="0" fontId="77" fillId="11" borderId="13" xfId="80" applyFont="1" applyFill="1" applyBorder="1" applyAlignment="1">
      <alignment vertical="center" wrapText="1"/>
    </xf>
    <xf numFmtId="4" fontId="4" fillId="0" borderId="24" xfId="5" applyNumberFormat="1" applyBorder="1" applyAlignment="1">
      <alignment horizontal="right" vertical="center"/>
    </xf>
    <xf numFmtId="0" fontId="4" fillId="0" borderId="0" xfId="80" applyFont="1"/>
    <xf numFmtId="0" fontId="15" fillId="11" borderId="13" xfId="80" applyFont="1" applyFill="1" applyBorder="1" applyAlignment="1">
      <alignment vertical="center"/>
    </xf>
    <xf numFmtId="0" fontId="4" fillId="11" borderId="0" xfId="80" applyFont="1" applyFill="1"/>
    <xf numFmtId="0" fontId="77" fillId="11" borderId="13" xfId="80" applyFont="1" applyFill="1" applyBorder="1" applyAlignment="1">
      <alignment vertical="top" wrapText="1"/>
    </xf>
    <xf numFmtId="4" fontId="4" fillId="11" borderId="24" xfId="5" applyNumberFormat="1" applyFill="1" applyBorder="1" applyAlignment="1">
      <alignment horizontal="right" vertical="center"/>
    </xf>
    <xf numFmtId="0" fontId="15" fillId="0" borderId="13" xfId="80" applyFont="1" applyBorder="1" applyAlignment="1">
      <alignment vertical="center"/>
    </xf>
    <xf numFmtId="4" fontId="96" fillId="11" borderId="24" xfId="5" applyNumberFormat="1" applyFont="1" applyFill="1" applyBorder="1" applyAlignment="1">
      <alignment horizontal="right" vertical="center"/>
    </xf>
    <xf numFmtId="4" fontId="72" fillId="11" borderId="24" xfId="5" applyNumberFormat="1" applyFont="1" applyFill="1" applyBorder="1" applyAlignment="1">
      <alignment horizontal="right" vertical="center"/>
    </xf>
    <xf numFmtId="0" fontId="77" fillId="11" borderId="13" xfId="80" applyFont="1" applyFill="1" applyBorder="1" applyAlignment="1">
      <alignment wrapText="1"/>
    </xf>
    <xf numFmtId="0" fontId="15" fillId="11" borderId="24" xfId="80" applyFont="1" applyFill="1" applyBorder="1" applyAlignment="1">
      <alignment vertical="center"/>
    </xf>
    <xf numFmtId="0" fontId="77" fillId="11" borderId="24" xfId="80" applyFont="1" applyFill="1" applyBorder="1" applyAlignment="1">
      <alignment vertical="center" wrapText="1"/>
    </xf>
    <xf numFmtId="0" fontId="4" fillId="11" borderId="13" xfId="80" applyFont="1" applyFill="1" applyBorder="1" applyAlignment="1">
      <alignment horizontal="left" vertical="top" wrapText="1"/>
    </xf>
    <xf numFmtId="4" fontId="15" fillId="0" borderId="13" xfId="80" applyNumberFormat="1" applyFont="1" applyBorder="1" applyAlignment="1">
      <alignment horizontal="right" vertical="center"/>
    </xf>
    <xf numFmtId="0" fontId="4" fillId="11" borderId="13" xfId="80" applyFont="1" applyFill="1" applyBorder="1" applyAlignment="1">
      <alignment vertical="center" wrapText="1"/>
    </xf>
    <xf numFmtId="4" fontId="4" fillId="0" borderId="13" xfId="80" applyNumberFormat="1" applyFont="1" applyBorder="1" applyAlignment="1">
      <alignment horizontal="right" vertical="center"/>
    </xf>
    <xf numFmtId="4" fontId="15" fillId="0" borderId="24" xfId="80" applyNumberFormat="1" applyFont="1" applyBorder="1" applyAlignment="1">
      <alignment horizontal="right" vertical="center"/>
    </xf>
    <xf numFmtId="0" fontId="4" fillId="11" borderId="13" xfId="80" applyFont="1" applyFill="1" applyBorder="1" applyAlignment="1" applyProtection="1">
      <alignment vertical="center" wrapText="1"/>
      <protection locked="0"/>
    </xf>
    <xf numFmtId="0" fontId="4" fillId="11" borderId="24" xfId="80" applyFont="1" applyFill="1" applyBorder="1" applyAlignment="1" applyProtection="1">
      <alignment horizontal="left" vertical="center" wrapText="1"/>
      <protection locked="0"/>
    </xf>
    <xf numFmtId="4" fontId="4" fillId="0" borderId="24" xfId="80" applyNumberFormat="1" applyFont="1" applyBorder="1" applyAlignment="1">
      <alignment horizontal="right" vertical="center"/>
    </xf>
    <xf numFmtId="0" fontId="4" fillId="13" borderId="0" xfId="80" applyFont="1" applyFill="1"/>
    <xf numFmtId="164" fontId="96" fillId="11" borderId="24" xfId="5" applyFont="1" applyFill="1" applyBorder="1" applyAlignment="1">
      <alignment vertical="center"/>
    </xf>
    <xf numFmtId="0" fontId="4" fillId="0" borderId="13" xfId="80" applyFont="1" applyBorder="1" applyAlignment="1">
      <alignment horizontal="left" vertical="center"/>
    </xf>
    <xf numFmtId="164" fontId="96" fillId="28" borderId="24" xfId="5" applyFont="1" applyFill="1" applyBorder="1" applyAlignment="1">
      <alignment vertical="center"/>
    </xf>
    <xf numFmtId="4" fontId="96" fillId="28" borderId="24" xfId="5" applyNumberFormat="1" applyFont="1" applyFill="1" applyBorder="1" applyAlignment="1">
      <alignment horizontal="right" vertical="center"/>
    </xf>
    <xf numFmtId="4" fontId="15" fillId="28" borderId="13" xfId="5" applyNumberFormat="1" applyFont="1" applyFill="1" applyBorder="1" applyAlignment="1">
      <alignment horizontal="right" vertical="center"/>
    </xf>
    <xf numFmtId="4" fontId="96" fillId="0" borderId="24" xfId="5" applyNumberFormat="1" applyFont="1" applyBorder="1" applyAlignment="1">
      <alignment horizontal="right" vertical="center"/>
    </xf>
    <xf numFmtId="0" fontId="15" fillId="0" borderId="0" xfId="80" applyFont="1" applyAlignment="1">
      <alignment vertical="center"/>
    </xf>
    <xf numFmtId="0" fontId="15" fillId="11" borderId="0" xfId="80" applyFont="1" applyFill="1" applyAlignment="1">
      <alignment wrapText="1"/>
    </xf>
    <xf numFmtId="4" fontId="15" fillId="0" borderId="0" xfId="5" applyNumberFormat="1" applyFont="1" applyAlignment="1">
      <alignment horizontal="right" vertical="center"/>
    </xf>
    <xf numFmtId="4" fontId="15" fillId="0" borderId="0" xfId="80" applyNumberFormat="1" applyFont="1"/>
    <xf numFmtId="0" fontId="15" fillId="0" borderId="0" xfId="80" applyFont="1"/>
    <xf numFmtId="0" fontId="15" fillId="11" borderId="13" xfId="80" applyFont="1" applyFill="1" applyBorder="1" applyAlignment="1">
      <alignment vertical="center" wrapText="1"/>
    </xf>
    <xf numFmtId="4" fontId="4" fillId="28" borderId="24" xfId="5" applyNumberFormat="1" applyFill="1" applyBorder="1" applyAlignment="1">
      <alignment horizontal="right" vertical="center"/>
    </xf>
    <xf numFmtId="0" fontId="99" fillId="11" borderId="13" xfId="80" applyFont="1" applyFill="1" applyBorder="1" applyAlignment="1">
      <alignment vertical="center" wrapText="1"/>
    </xf>
    <xf numFmtId="4" fontId="15" fillId="0" borderId="24" xfId="5" applyNumberFormat="1" applyFont="1" applyBorder="1" applyAlignment="1">
      <alignment horizontal="right" vertical="center"/>
    </xf>
    <xf numFmtId="0" fontId="4" fillId="0" borderId="0" xfId="80" applyFont="1" applyAlignment="1">
      <alignment vertical="center"/>
    </xf>
    <xf numFmtId="0" fontId="4" fillId="11" borderId="0" xfId="80" applyFont="1" applyFill="1" applyAlignment="1">
      <alignment vertical="center" wrapText="1"/>
    </xf>
    <xf numFmtId="4" fontId="4" fillId="0" borderId="0" xfId="5" applyNumberFormat="1" applyAlignment="1">
      <alignment horizontal="right" vertical="center"/>
    </xf>
    <xf numFmtId="0" fontId="93" fillId="0" borderId="0" xfId="80" applyAlignment="1">
      <alignment wrapText="1"/>
    </xf>
    <xf numFmtId="4" fontId="4" fillId="0" borderId="0" xfId="5" applyNumberFormat="1" applyAlignment="1">
      <alignment vertical="center"/>
    </xf>
    <xf numFmtId="164" fontId="4" fillId="0" borderId="0" xfId="46" applyFont="1" applyAlignment="1">
      <alignment wrapText="1"/>
    </xf>
    <xf numFmtId="43" fontId="4" fillId="0" borderId="0" xfId="57" applyNumberFormat="1"/>
    <xf numFmtId="43" fontId="4" fillId="25" borderId="0" xfId="57" applyNumberFormat="1" applyFill="1"/>
    <xf numFmtId="0" fontId="24" fillId="3" borderId="0" xfId="72" applyFont="1" applyFill="1" applyAlignment="1">
      <alignment vertical="center"/>
    </xf>
    <xf numFmtId="0" fontId="101" fillId="3" borderId="0" xfId="72" applyFont="1" applyFill="1" applyAlignment="1">
      <alignment vertical="center"/>
    </xf>
    <xf numFmtId="0" fontId="30" fillId="3" borderId="0" xfId="72" applyFont="1" applyFill="1" applyAlignment="1">
      <alignment horizontal="right" vertical="center"/>
    </xf>
    <xf numFmtId="43" fontId="24" fillId="0" borderId="0" xfId="76" applyFont="1" applyAlignment="1">
      <alignment horizontal="right" vertical="center"/>
    </xf>
    <xf numFmtId="14" fontId="83" fillId="3" borderId="0" xfId="73" applyNumberFormat="1" applyFont="1" applyFill="1" applyAlignment="1">
      <alignment horizontal="center" vertical="center"/>
    </xf>
    <xf numFmtId="0" fontId="24" fillId="3" borderId="0" xfId="72" applyFont="1" applyFill="1" applyAlignment="1">
      <alignment horizontal="center" vertical="center"/>
    </xf>
    <xf numFmtId="43" fontId="24" fillId="3" borderId="0" xfId="76" applyFont="1" applyFill="1" applyAlignment="1">
      <alignment horizontal="center" vertical="center"/>
    </xf>
    <xf numFmtId="0" fontId="100" fillId="11" borderId="0" xfId="72" applyFont="1" applyFill="1" applyAlignment="1">
      <alignment vertical="center"/>
    </xf>
    <xf numFmtId="0" fontId="24" fillId="11" borderId="0" xfId="72" applyFont="1" applyFill="1" applyAlignment="1">
      <alignment vertical="center"/>
    </xf>
    <xf numFmtId="0" fontId="83" fillId="38" borderId="61" xfId="66" applyFont="1" applyFill="1" applyBorder="1" applyAlignment="1">
      <alignment horizontal="right" vertical="center" wrapText="1"/>
    </xf>
    <xf numFmtId="43" fontId="83" fillId="38" borderId="61" xfId="76" applyFont="1" applyFill="1" applyBorder="1" applyAlignment="1">
      <alignment horizontal="right" vertical="center" wrapText="1"/>
    </xf>
    <xf numFmtId="164" fontId="83" fillId="38" borderId="61" xfId="66" applyNumberFormat="1" applyFont="1" applyFill="1" applyBorder="1" applyAlignment="1">
      <alignment horizontal="right" vertical="center" wrapText="1"/>
    </xf>
    <xf numFmtId="43" fontId="83" fillId="38" borderId="61" xfId="66" applyNumberFormat="1" applyFont="1" applyFill="1" applyBorder="1" applyAlignment="1">
      <alignment horizontal="right" vertical="center" wrapText="1"/>
    </xf>
    <xf numFmtId="43" fontId="83" fillId="38" borderId="29" xfId="76" applyFont="1" applyFill="1" applyBorder="1" applyAlignment="1">
      <alignment horizontal="right" vertical="center" wrapText="1"/>
    </xf>
    <xf numFmtId="164" fontId="83" fillId="38" borderId="29" xfId="66" applyNumberFormat="1" applyFont="1" applyFill="1" applyBorder="1" applyAlignment="1">
      <alignment horizontal="right" vertical="center" wrapText="1"/>
    </xf>
    <xf numFmtId="43" fontId="83" fillId="38" borderId="29" xfId="66" applyNumberFormat="1" applyFont="1" applyFill="1" applyBorder="1" applyAlignment="1">
      <alignment horizontal="right" vertical="center" wrapText="1"/>
    </xf>
    <xf numFmtId="0" fontId="83" fillId="3" borderId="0" xfId="72" applyFont="1" applyFill="1" applyAlignment="1">
      <alignment horizontal="center" vertical="center"/>
    </xf>
    <xf numFmtId="43" fontId="83" fillId="38" borderId="31" xfId="66" applyNumberFormat="1" applyFont="1" applyFill="1" applyBorder="1" applyAlignment="1">
      <alignment horizontal="right" vertical="center" wrapText="1"/>
    </xf>
    <xf numFmtId="43" fontId="24" fillId="3" borderId="0" xfId="76" applyFont="1" applyFill="1" applyBorder="1" applyAlignment="1">
      <alignment horizontal="center" vertical="center"/>
    </xf>
    <xf numFmtId="0" fontId="83" fillId="3" borderId="0" xfId="72" applyFont="1" applyFill="1" applyAlignment="1">
      <alignment horizontal="center" vertical="center" wrapText="1"/>
    </xf>
    <xf numFmtId="0" fontId="24" fillId="3" borderId="0" xfId="72" applyFont="1" applyFill="1" applyAlignment="1">
      <alignment vertical="center" wrapText="1"/>
    </xf>
    <xf numFmtId="43" fontId="83" fillId="0" borderId="0" xfId="76" applyFont="1" applyAlignment="1">
      <alignment horizontal="right" vertical="center" wrapText="1"/>
    </xf>
    <xf numFmtId="43" fontId="24" fillId="3" borderId="0" xfId="73" applyFont="1" applyFill="1" applyBorder="1" applyAlignment="1">
      <alignment horizontal="center" vertical="center"/>
    </xf>
    <xf numFmtId="43" fontId="83" fillId="3" borderId="0" xfId="76" applyFont="1" applyFill="1" applyAlignment="1">
      <alignment horizontal="center" vertical="center" wrapText="1"/>
    </xf>
    <xf numFmtId="0" fontId="24" fillId="3" borderId="0" xfId="72" applyFont="1" applyFill="1" applyAlignment="1">
      <alignment horizontal="center" vertical="center" wrapText="1"/>
    </xf>
    <xf numFmtId="0" fontId="100" fillId="11" borderId="0" xfId="72" applyFont="1" applyFill="1" applyAlignment="1">
      <alignment vertical="center" wrapText="1"/>
    </xf>
    <xf numFmtId="0" fontId="24" fillId="11" borderId="0" xfId="72" applyFont="1" applyFill="1" applyAlignment="1">
      <alignment vertical="center" wrapText="1"/>
    </xf>
    <xf numFmtId="0" fontId="86" fillId="40" borderId="18" xfId="75" applyFont="1" applyFill="1" applyBorder="1" applyAlignment="1">
      <alignment horizontal="center" vertical="center" wrapText="1"/>
    </xf>
    <xf numFmtId="0" fontId="86" fillId="40" borderId="18" xfId="75" applyFont="1" applyFill="1" applyBorder="1" applyAlignment="1">
      <alignment horizontal="center" vertical="center"/>
    </xf>
    <xf numFmtId="43" fontId="86" fillId="40" borderId="18" xfId="76" applyFont="1" applyFill="1" applyBorder="1" applyAlignment="1">
      <alignment horizontal="right" vertical="center" wrapText="1"/>
    </xf>
    <xf numFmtId="43" fontId="86" fillId="40" borderId="62" xfId="73" applyFont="1" applyFill="1" applyBorder="1" applyAlignment="1">
      <alignment horizontal="center" vertical="center" wrapText="1"/>
    </xf>
    <xf numFmtId="43" fontId="86" fillId="40" borderId="2" xfId="73" applyFont="1" applyFill="1" applyBorder="1" applyAlignment="1">
      <alignment horizontal="center" vertical="center" wrapText="1"/>
    </xf>
    <xf numFmtId="43" fontId="86" fillId="40" borderId="11" xfId="73" applyFont="1" applyFill="1" applyBorder="1" applyAlignment="1">
      <alignment horizontal="center" vertical="center"/>
    </xf>
    <xf numFmtId="43" fontId="86" fillId="40" borderId="2" xfId="76" applyFont="1" applyFill="1" applyBorder="1" applyAlignment="1">
      <alignment horizontal="center" vertical="center"/>
    </xf>
    <xf numFmtId="0" fontId="83" fillId="11" borderId="0" xfId="66" applyFont="1" applyFill="1" applyAlignment="1">
      <alignment vertical="center" wrapText="1"/>
    </xf>
    <xf numFmtId="0" fontId="83" fillId="11" borderId="0" xfId="66" applyFont="1" applyFill="1" applyAlignment="1">
      <alignment vertical="center"/>
    </xf>
    <xf numFmtId="0" fontId="24" fillId="0" borderId="63" xfId="66" applyFont="1" applyBorder="1" applyAlignment="1">
      <alignment horizontal="center" vertical="center" wrapText="1"/>
    </xf>
    <xf numFmtId="0" fontId="24" fillId="0" borderId="64" xfId="66" applyFont="1" applyBorder="1" applyAlignment="1">
      <alignment horizontal="center" vertical="center" wrapText="1"/>
    </xf>
    <xf numFmtId="0" fontId="24" fillId="0" borderId="65" xfId="66" applyFont="1" applyBorder="1" applyAlignment="1">
      <alignment horizontal="center" vertical="center" wrapText="1"/>
    </xf>
    <xf numFmtId="0" fontId="62" fillId="0" borderId="35" xfId="66" applyFont="1" applyBorder="1" applyAlignment="1">
      <alignment vertical="center" wrapText="1"/>
    </xf>
    <xf numFmtId="43" fontId="83" fillId="0" borderId="35" xfId="76" applyFont="1" applyBorder="1" applyAlignment="1">
      <alignment horizontal="right" vertical="center" wrapText="1"/>
    </xf>
    <xf numFmtId="43" fontId="24" fillId="0" borderId="66" xfId="73" applyFont="1" applyBorder="1" applyAlignment="1">
      <alignment horizontal="right" vertical="center" wrapText="1"/>
    </xf>
    <xf numFmtId="0" fontId="102" fillId="11" borderId="0" xfId="72" applyFont="1" applyFill="1" applyAlignment="1">
      <alignment vertical="center" wrapText="1"/>
    </xf>
    <xf numFmtId="0" fontId="83" fillId="11" borderId="16" xfId="72" applyFont="1" applyFill="1" applyBorder="1" applyAlignment="1">
      <alignment vertical="center" wrapText="1"/>
    </xf>
    <xf numFmtId="43" fontId="83" fillId="0" borderId="0" xfId="76" applyFont="1" applyAlignment="1">
      <alignment vertical="center" wrapText="1"/>
    </xf>
    <xf numFmtId="0" fontId="83" fillId="0" borderId="2" xfId="72" applyFont="1" applyBorder="1" applyAlignment="1">
      <alignment vertical="center" wrapText="1"/>
    </xf>
    <xf numFmtId="43" fontId="83" fillId="0" borderId="35" xfId="76" applyFont="1" applyBorder="1" applyAlignment="1">
      <alignment vertical="center" wrapText="1"/>
    </xf>
    <xf numFmtId="0" fontId="83" fillId="0" borderId="0" xfId="72" applyFont="1" applyAlignment="1">
      <alignment vertical="center" wrapText="1"/>
    </xf>
    <xf numFmtId="0" fontId="24" fillId="0" borderId="37" xfId="66" applyFont="1" applyBorder="1" applyAlignment="1">
      <alignment horizontal="center" vertical="center" wrapText="1"/>
    </xf>
    <xf numFmtId="0" fontId="24" fillId="0" borderId="67" xfId="66" applyFont="1" applyBorder="1" applyAlignment="1">
      <alignment horizontal="center" vertical="center" wrapText="1"/>
    </xf>
    <xf numFmtId="0" fontId="24" fillId="0" borderId="68" xfId="66" applyFont="1" applyBorder="1" applyAlignment="1">
      <alignment horizontal="center" vertical="center" wrapText="1"/>
    </xf>
    <xf numFmtId="43" fontId="83" fillId="38" borderId="29" xfId="73" applyFont="1" applyFill="1" applyBorder="1" applyAlignment="1">
      <alignment horizontal="right" vertical="center" wrapText="1"/>
    </xf>
    <xf numFmtId="43" fontId="30" fillId="38" borderId="67" xfId="73" applyFont="1" applyFill="1" applyBorder="1" applyAlignment="1">
      <alignment horizontal="right" vertical="center" wrapText="1"/>
    </xf>
    <xf numFmtId="0" fontId="103" fillId="11" borderId="0" xfId="72" applyFont="1" applyFill="1" applyAlignment="1">
      <alignment vertical="center" wrapText="1"/>
    </xf>
    <xf numFmtId="43" fontId="30" fillId="11" borderId="69" xfId="76" applyFont="1" applyFill="1" applyBorder="1" applyAlignment="1">
      <alignment vertical="center" wrapText="1"/>
    </xf>
    <xf numFmtId="43" fontId="30" fillId="0" borderId="0" xfId="76" applyFont="1" applyAlignment="1">
      <alignment vertical="center" wrapText="1"/>
    </xf>
    <xf numFmtId="43" fontId="30" fillId="38" borderId="2" xfId="73" applyFont="1" applyFill="1" applyBorder="1" applyAlignment="1">
      <alignment horizontal="right" vertical="center" wrapText="1"/>
    </xf>
    <xf numFmtId="43" fontId="30" fillId="38" borderId="29" xfId="76" applyFont="1" applyFill="1" applyBorder="1" applyAlignment="1">
      <alignment vertical="center" wrapText="1"/>
    </xf>
    <xf numFmtId="2" fontId="83" fillId="0" borderId="0" xfId="72" applyNumberFormat="1" applyFont="1" applyAlignment="1">
      <alignment vertical="center" wrapText="1"/>
    </xf>
    <xf numFmtId="43" fontId="83" fillId="0" borderId="0" xfId="72" applyNumberFormat="1" applyFont="1" applyAlignment="1">
      <alignment vertical="center" wrapText="1"/>
    </xf>
    <xf numFmtId="164" fontId="83" fillId="0" borderId="0" xfId="72" applyNumberFormat="1" applyFont="1" applyAlignment="1">
      <alignment vertical="center" wrapText="1"/>
    </xf>
    <xf numFmtId="0" fontId="24" fillId="0" borderId="40" xfId="66" applyFont="1" applyBorder="1" applyAlignment="1">
      <alignment horizontal="center" vertical="center" wrapText="1"/>
    </xf>
    <xf numFmtId="0" fontId="88" fillId="0" borderId="47" xfId="66" applyFont="1" applyBorder="1" applyAlignment="1">
      <alignment horizontal="center" vertical="center" wrapText="1"/>
    </xf>
    <xf numFmtId="0" fontId="88" fillId="0" borderId="46" xfId="66" applyFont="1" applyBorder="1" applyAlignment="1">
      <alignment horizontal="center" vertical="center" wrapText="1"/>
    </xf>
    <xf numFmtId="43" fontId="83" fillId="41" borderId="39" xfId="73" applyFont="1" applyFill="1" applyBorder="1" applyAlignment="1">
      <alignment horizontal="right" vertical="center" wrapText="1"/>
    </xf>
    <xf numFmtId="43" fontId="30" fillId="41" borderId="47" xfId="73" applyFont="1" applyFill="1" applyBorder="1" applyAlignment="1">
      <alignment horizontal="right" vertical="center" wrapText="1"/>
    </xf>
    <xf numFmtId="0" fontId="104" fillId="11" borderId="0" xfId="72" applyFont="1" applyFill="1" applyAlignment="1">
      <alignment vertical="center" wrapText="1"/>
    </xf>
    <xf numFmtId="43" fontId="30" fillId="41" borderId="2" xfId="73" applyFont="1" applyFill="1" applyBorder="1" applyAlignment="1">
      <alignment horizontal="right" vertical="center" wrapText="1"/>
    </xf>
    <xf numFmtId="43" fontId="105" fillId="41" borderId="39" xfId="76" applyFont="1" applyFill="1" applyBorder="1" applyAlignment="1">
      <alignment vertical="center" wrapText="1"/>
    </xf>
    <xf numFmtId="0" fontId="87" fillId="0" borderId="0" xfId="72" applyFont="1" applyAlignment="1">
      <alignment vertical="center" wrapText="1"/>
    </xf>
    <xf numFmtId="0" fontId="24" fillId="0" borderId="47" xfId="66" applyFont="1" applyBorder="1" applyAlignment="1">
      <alignment horizontal="center" vertical="center" wrapText="1"/>
    </xf>
    <xf numFmtId="0" fontId="24" fillId="0" borderId="46" xfId="66" applyFont="1" applyBorder="1" applyAlignment="1">
      <alignment horizontal="center" vertical="center" wrapText="1"/>
    </xf>
    <xf numFmtId="43" fontId="88" fillId="42" borderId="39" xfId="73" applyFont="1" applyFill="1" applyBorder="1" applyAlignment="1">
      <alignment horizontal="right" vertical="center" wrapText="1"/>
    </xf>
    <xf numFmtId="43" fontId="106" fillId="42" borderId="47" xfId="73" applyFont="1" applyFill="1" applyBorder="1" applyAlignment="1">
      <alignment horizontal="right" vertical="center" wrapText="1"/>
    </xf>
    <xf numFmtId="0" fontId="107" fillId="11" borderId="0" xfId="72" applyFont="1" applyFill="1" applyAlignment="1">
      <alignment vertical="center" wrapText="1"/>
    </xf>
    <xf numFmtId="43" fontId="106" fillId="42" borderId="2" xfId="73" applyFont="1" applyFill="1" applyBorder="1" applyAlignment="1">
      <alignment horizontal="right" vertical="center" wrapText="1"/>
    </xf>
    <xf numFmtId="43" fontId="106" fillId="42" borderId="39" xfId="76" applyFont="1" applyFill="1" applyBorder="1" applyAlignment="1">
      <alignment vertical="center" wrapText="1"/>
    </xf>
    <xf numFmtId="0" fontId="24" fillId="0" borderId="0" xfId="72" applyFont="1" applyAlignment="1">
      <alignment vertical="center" wrapText="1"/>
    </xf>
    <xf numFmtId="43" fontId="24" fillId="0" borderId="39" xfId="76" applyFont="1" applyBorder="1" applyAlignment="1">
      <alignment horizontal="right" vertical="center" wrapText="1"/>
    </xf>
    <xf numFmtId="43" fontId="108" fillId="0" borderId="47" xfId="73" applyFont="1" applyBorder="1" applyAlignment="1">
      <alignment horizontal="right" vertical="center" wrapText="1"/>
    </xf>
    <xf numFmtId="43" fontId="108" fillId="11" borderId="69" xfId="76" applyFont="1" applyFill="1" applyBorder="1" applyAlignment="1">
      <alignment vertical="center" wrapText="1"/>
    </xf>
    <xf numFmtId="43" fontId="108" fillId="0" borderId="2" xfId="73" applyFont="1" applyBorder="1" applyAlignment="1">
      <alignment horizontal="right" vertical="center" wrapText="1"/>
    </xf>
    <xf numFmtId="43" fontId="108" fillId="0" borderId="39" xfId="76" applyFont="1" applyBorder="1" applyAlignment="1">
      <alignment vertical="center" wrapText="1"/>
    </xf>
    <xf numFmtId="0" fontId="24" fillId="11" borderId="39" xfId="66" applyFont="1" applyFill="1" applyBorder="1" applyAlignment="1">
      <alignment vertical="center" wrapText="1"/>
    </xf>
    <xf numFmtId="43" fontId="24" fillId="11" borderId="39" xfId="76" applyFont="1" applyFill="1" applyBorder="1" applyAlignment="1">
      <alignment horizontal="right" vertical="center" wrapText="1"/>
    </xf>
    <xf numFmtId="43" fontId="88" fillId="11" borderId="39" xfId="76" applyFont="1" applyFill="1" applyBorder="1" applyAlignment="1">
      <alignment horizontal="right" vertical="center" wrapText="1"/>
    </xf>
    <xf numFmtId="43" fontId="106" fillId="0" borderId="47" xfId="73" applyFont="1" applyBorder="1" applyAlignment="1">
      <alignment horizontal="right" vertical="center" wrapText="1"/>
    </xf>
    <xf numFmtId="43" fontId="106" fillId="0" borderId="2" xfId="73" applyFont="1" applyBorder="1" applyAlignment="1">
      <alignment horizontal="right" vertical="center" wrapText="1"/>
    </xf>
    <xf numFmtId="43" fontId="106" fillId="11" borderId="39" xfId="76" applyFont="1" applyFill="1" applyBorder="1" applyAlignment="1">
      <alignment vertical="center" wrapText="1"/>
    </xf>
    <xf numFmtId="43" fontId="88" fillId="42" borderId="39" xfId="76" applyFont="1" applyFill="1" applyBorder="1" applyAlignment="1">
      <alignment horizontal="right" vertical="center" wrapText="1"/>
    </xf>
    <xf numFmtId="43" fontId="105" fillId="41" borderId="39" xfId="76" applyFont="1" applyFill="1" applyBorder="1" applyAlignment="1">
      <alignment horizontal="left" vertical="center" wrapText="1"/>
    </xf>
    <xf numFmtId="43" fontId="108" fillId="42" borderId="47" xfId="73" applyFont="1" applyFill="1" applyBorder="1" applyAlignment="1">
      <alignment horizontal="right" vertical="center" wrapText="1"/>
    </xf>
    <xf numFmtId="43" fontId="108" fillId="42" borderId="2" xfId="73" applyFont="1" applyFill="1" applyBorder="1" applyAlignment="1">
      <alignment horizontal="right" vertical="center" wrapText="1"/>
    </xf>
    <xf numFmtId="43" fontId="108" fillId="0" borderId="69" xfId="76" applyFont="1" applyFill="1" applyBorder="1" applyAlignment="1">
      <alignment vertical="center" wrapText="1"/>
    </xf>
    <xf numFmtId="0" fontId="108" fillId="11" borderId="69" xfId="72" applyFont="1" applyFill="1" applyBorder="1" applyAlignment="1">
      <alignment vertical="center" wrapText="1"/>
    </xf>
    <xf numFmtId="43" fontId="24" fillId="42" borderId="39" xfId="73" applyFont="1" applyFill="1" applyBorder="1" applyAlignment="1">
      <alignment horizontal="right" vertical="center" wrapText="1"/>
    </xf>
    <xf numFmtId="0" fontId="30" fillId="11" borderId="69" xfId="72" applyFont="1" applyFill="1" applyBorder="1" applyAlignment="1">
      <alignment vertical="center" wrapText="1"/>
    </xf>
    <xf numFmtId="0" fontId="24" fillId="11" borderId="40" xfId="66" applyFont="1" applyFill="1" applyBorder="1" applyAlignment="1">
      <alignment horizontal="center" vertical="center" wrapText="1"/>
    </xf>
    <xf numFmtId="0" fontId="24" fillId="11" borderId="47" xfId="66" applyFont="1" applyFill="1" applyBorder="1" applyAlignment="1">
      <alignment horizontal="center" vertical="center" wrapText="1"/>
    </xf>
    <xf numFmtId="0" fontId="24" fillId="11" borderId="46" xfId="66" applyFont="1" applyFill="1" applyBorder="1" applyAlignment="1">
      <alignment horizontal="center" vertical="center" wrapText="1"/>
    </xf>
    <xf numFmtId="43" fontId="106" fillId="42" borderId="47" xfId="73" applyFont="1" applyFill="1" applyBorder="1" applyAlignment="1">
      <alignment horizontal="left" vertical="center" wrapText="1"/>
    </xf>
    <xf numFmtId="43" fontId="106" fillId="42" borderId="2" xfId="73" applyFont="1" applyFill="1" applyBorder="1" applyAlignment="1">
      <alignment horizontal="left" vertical="center" wrapText="1"/>
    </xf>
    <xf numFmtId="43" fontId="106" fillId="0" borderId="39" xfId="76" applyFont="1" applyBorder="1" applyAlignment="1">
      <alignment vertical="center" wrapText="1"/>
    </xf>
    <xf numFmtId="43" fontId="87" fillId="41" borderId="39" xfId="76" applyFont="1" applyFill="1" applyBorder="1" applyAlignment="1">
      <alignment horizontal="right" vertical="center" wrapText="1"/>
    </xf>
    <xf numFmtId="43" fontId="105" fillId="41" borderId="47" xfId="73" applyFont="1" applyFill="1" applyBorder="1" applyAlignment="1">
      <alignment horizontal="right" vertical="center" wrapText="1"/>
    </xf>
    <xf numFmtId="43" fontId="105" fillId="41" borderId="2" xfId="73" applyFont="1" applyFill="1" applyBorder="1" applyAlignment="1">
      <alignment horizontal="right" vertical="center" wrapText="1"/>
    </xf>
    <xf numFmtId="43" fontId="105" fillId="0" borderId="39" xfId="76" applyFont="1" applyBorder="1" applyAlignment="1">
      <alignment vertical="center" wrapText="1"/>
    </xf>
    <xf numFmtId="43" fontId="30" fillId="38" borderId="47" xfId="73" applyFont="1" applyFill="1" applyBorder="1" applyAlignment="1">
      <alignment horizontal="right" vertical="center" wrapText="1"/>
    </xf>
    <xf numFmtId="164" fontId="30" fillId="11" borderId="69" xfId="72" applyNumberFormat="1" applyFont="1" applyFill="1" applyBorder="1" applyAlignment="1">
      <alignment vertical="center" wrapText="1"/>
    </xf>
    <xf numFmtId="43" fontId="30" fillId="38" borderId="39" xfId="76" applyFont="1" applyFill="1" applyBorder="1" applyAlignment="1">
      <alignment vertical="center" wrapText="1"/>
    </xf>
    <xf numFmtId="43" fontId="108" fillId="41" borderId="47" xfId="73" applyFont="1" applyFill="1" applyBorder="1" applyAlignment="1">
      <alignment horizontal="right" vertical="center" wrapText="1"/>
    </xf>
    <xf numFmtId="43" fontId="108" fillId="41" borderId="2" xfId="73" applyFont="1" applyFill="1" applyBorder="1" applyAlignment="1">
      <alignment horizontal="right" vertical="center" wrapText="1"/>
    </xf>
    <xf numFmtId="43" fontId="24" fillId="38" borderId="39" xfId="73" applyFont="1" applyFill="1" applyBorder="1" applyAlignment="1">
      <alignment horizontal="right" vertical="center" wrapText="1"/>
    </xf>
    <xf numFmtId="43" fontId="108" fillId="38" borderId="47" xfId="73" applyFont="1" applyFill="1" applyBorder="1" applyAlignment="1">
      <alignment horizontal="right" vertical="center" wrapText="1"/>
    </xf>
    <xf numFmtId="43" fontId="108" fillId="38" borderId="2" xfId="73" applyFont="1" applyFill="1" applyBorder="1" applyAlignment="1">
      <alignment horizontal="right" vertical="center" wrapText="1"/>
    </xf>
    <xf numFmtId="0" fontId="107" fillId="11" borderId="69" xfId="72" applyFont="1" applyFill="1" applyBorder="1" applyAlignment="1">
      <alignment vertical="center" wrapText="1"/>
    </xf>
    <xf numFmtId="43" fontId="24" fillId="41" borderId="39" xfId="73" applyFont="1" applyFill="1" applyBorder="1" applyAlignment="1">
      <alignment horizontal="right" vertical="center" wrapText="1"/>
    </xf>
    <xf numFmtId="0" fontId="24" fillId="11" borderId="51" xfId="66" applyFont="1" applyFill="1" applyBorder="1" applyAlignment="1">
      <alignment horizontal="center" vertical="center" wrapText="1"/>
    </xf>
    <xf numFmtId="0" fontId="106" fillId="42" borderId="47" xfId="66" applyFont="1" applyFill="1" applyBorder="1" applyAlignment="1">
      <alignment vertical="center" wrapText="1"/>
    </xf>
    <xf numFmtId="0" fontId="106" fillId="42" borderId="2" xfId="66" applyFont="1" applyFill="1" applyBorder="1" applyAlignment="1">
      <alignment vertical="center" wrapText="1"/>
    </xf>
    <xf numFmtId="164" fontId="88" fillId="42" borderId="39" xfId="66" applyNumberFormat="1" applyFont="1" applyFill="1" applyBorder="1" applyAlignment="1">
      <alignment horizontal="right" vertical="center" wrapText="1"/>
    </xf>
    <xf numFmtId="164" fontId="106" fillId="42" borderId="47" xfId="66" applyNumberFormat="1" applyFont="1" applyFill="1" applyBorder="1" applyAlignment="1">
      <alignment vertical="center" wrapText="1"/>
    </xf>
    <xf numFmtId="164" fontId="106" fillId="42" borderId="2" xfId="66" applyNumberFormat="1" applyFont="1" applyFill="1" applyBorder="1" applyAlignment="1">
      <alignment vertical="center" wrapText="1"/>
    </xf>
    <xf numFmtId="43" fontId="24" fillId="0" borderId="39" xfId="73" applyFont="1" applyBorder="1" applyAlignment="1">
      <alignment horizontal="right" vertical="center" wrapText="1"/>
    </xf>
    <xf numFmtId="0" fontId="107" fillId="11" borderId="0" xfId="72" applyFont="1" applyFill="1" applyAlignment="1">
      <alignment horizontal="left" vertical="center" wrapText="1"/>
    </xf>
    <xf numFmtId="0" fontId="24" fillId="11" borderId="0" xfId="72" applyFont="1" applyFill="1" applyAlignment="1">
      <alignment horizontal="left" vertical="center" wrapText="1"/>
    </xf>
    <xf numFmtId="43" fontId="88" fillId="0" borderId="39" xfId="76" applyFont="1" applyBorder="1" applyAlignment="1">
      <alignment horizontal="right" vertical="center" wrapText="1"/>
    </xf>
    <xf numFmtId="0" fontId="108" fillId="11" borderId="69" xfId="72" applyFont="1" applyFill="1" applyBorder="1" applyAlignment="1">
      <alignment horizontal="left" vertical="center" wrapText="1"/>
    </xf>
    <xf numFmtId="0" fontId="83" fillId="0" borderId="40" xfId="66" applyFont="1" applyBorder="1" applyAlignment="1">
      <alignment horizontal="center" vertical="center" wrapText="1"/>
    </xf>
    <xf numFmtId="0" fontId="83" fillId="0" borderId="47" xfId="66" applyFont="1" applyBorder="1" applyAlignment="1">
      <alignment horizontal="center" vertical="center" wrapText="1"/>
    </xf>
    <xf numFmtId="0" fontId="83" fillId="0" borderId="46" xfId="66" applyFont="1" applyBorder="1" applyAlignment="1">
      <alignment horizontal="center" vertical="center" wrapText="1"/>
    </xf>
    <xf numFmtId="0" fontId="24" fillId="42" borderId="39" xfId="66" applyFont="1" applyFill="1" applyBorder="1" applyAlignment="1">
      <alignment vertical="center" wrapText="1"/>
    </xf>
    <xf numFmtId="43" fontId="24" fillId="42" borderId="39" xfId="76" applyFont="1" applyFill="1" applyBorder="1" applyAlignment="1">
      <alignment horizontal="right" vertical="center" wrapText="1"/>
    </xf>
    <xf numFmtId="0" fontId="24" fillId="0" borderId="51" xfId="66" applyFont="1" applyBorder="1" applyAlignment="1">
      <alignment horizontal="center" vertical="center" wrapText="1"/>
    </xf>
    <xf numFmtId="0" fontId="109" fillId="0" borderId="40" xfId="66" applyFont="1" applyBorder="1" applyAlignment="1">
      <alignment horizontal="center" vertical="center" wrapText="1"/>
    </xf>
    <xf numFmtId="0" fontId="109" fillId="0" borderId="47" xfId="66" applyFont="1" applyBorder="1" applyAlignment="1">
      <alignment horizontal="center" vertical="center" wrapText="1"/>
    </xf>
    <xf numFmtId="0" fontId="109" fillId="0" borderId="46" xfId="66" applyFont="1" applyBorder="1" applyAlignment="1">
      <alignment horizontal="center" vertical="center" wrapText="1"/>
    </xf>
    <xf numFmtId="0" fontId="100" fillId="0" borderId="0" xfId="72" applyFont="1" applyAlignment="1">
      <alignment vertical="center" wrapText="1"/>
    </xf>
    <xf numFmtId="43" fontId="87" fillId="0" borderId="39" xfId="76" applyFont="1" applyFill="1" applyBorder="1" applyAlignment="1">
      <alignment horizontal="right" vertical="center" wrapText="1"/>
    </xf>
    <xf numFmtId="43" fontId="108" fillId="0" borderId="47" xfId="73" applyFont="1" applyFill="1" applyBorder="1" applyAlignment="1">
      <alignment horizontal="right" vertical="center" wrapText="1"/>
    </xf>
    <xf numFmtId="43" fontId="108" fillId="0" borderId="2" xfId="73" applyFont="1" applyFill="1" applyBorder="1" applyAlignment="1">
      <alignment horizontal="right" vertical="center" wrapText="1"/>
    </xf>
    <xf numFmtId="43" fontId="83" fillId="38" borderId="39" xfId="76" applyFont="1" applyFill="1" applyBorder="1" applyAlignment="1">
      <alignment horizontal="right" vertical="center" wrapText="1"/>
    </xf>
    <xf numFmtId="43" fontId="30" fillId="0" borderId="39" xfId="76" applyFont="1" applyBorder="1" applyAlignment="1">
      <alignment vertical="center" wrapText="1"/>
    </xf>
    <xf numFmtId="0" fontId="110" fillId="40" borderId="42" xfId="75" applyFont="1" applyFill="1" applyBorder="1" applyAlignment="1">
      <alignment horizontal="left" vertical="center"/>
    </xf>
    <xf numFmtId="43" fontId="86" fillId="40" borderId="42" xfId="76" applyFont="1" applyFill="1" applyBorder="1" applyAlignment="1">
      <alignment horizontal="right" vertical="center"/>
    </xf>
    <xf numFmtId="43" fontId="111" fillId="40" borderId="49" xfId="73" applyFont="1" applyFill="1" applyBorder="1" applyAlignment="1">
      <alignment horizontal="center" vertical="center"/>
    </xf>
    <xf numFmtId="43" fontId="111" fillId="40" borderId="2" xfId="73" applyFont="1" applyFill="1" applyBorder="1" applyAlignment="1">
      <alignment horizontal="center" vertical="center"/>
    </xf>
    <xf numFmtId="43" fontId="111" fillId="40" borderId="42" xfId="76" applyFont="1" applyFill="1" applyBorder="1" applyAlignment="1">
      <alignment horizontal="left" vertical="center"/>
    </xf>
    <xf numFmtId="0" fontId="24" fillId="0" borderId="0" xfId="66" applyFont="1" applyAlignment="1">
      <alignment horizontal="center" vertical="center" wrapText="1"/>
    </xf>
    <xf numFmtId="0" fontId="110" fillId="0" borderId="0" xfId="75" applyFont="1" applyAlignment="1">
      <alignment horizontal="left" vertical="center"/>
    </xf>
    <xf numFmtId="43" fontId="86" fillId="0" borderId="0" xfId="76" applyFont="1" applyFill="1" applyBorder="1" applyAlignment="1">
      <alignment horizontal="right" vertical="center"/>
    </xf>
    <xf numFmtId="43" fontId="111" fillId="0" borderId="0" xfId="73" applyFont="1" applyFill="1" applyBorder="1" applyAlignment="1">
      <alignment horizontal="center" vertical="center"/>
    </xf>
    <xf numFmtId="0" fontId="107" fillId="0" borderId="0" xfId="72" applyFont="1" applyAlignment="1">
      <alignment vertical="center" wrapText="1"/>
    </xf>
    <xf numFmtId="0" fontId="30" fillId="0" borderId="69" xfId="72" applyFont="1" applyBorder="1" applyAlignment="1">
      <alignment vertical="center" wrapText="1"/>
    </xf>
    <xf numFmtId="43" fontId="30" fillId="0" borderId="0" xfId="76" applyFont="1" applyFill="1" applyAlignment="1">
      <alignment vertical="center" wrapText="1"/>
    </xf>
    <xf numFmtId="43" fontId="111" fillId="0" borderId="2" xfId="73" applyFont="1" applyFill="1" applyBorder="1" applyAlignment="1">
      <alignment horizontal="center" vertical="center"/>
    </xf>
    <xf numFmtId="43" fontId="111" fillId="0" borderId="50" xfId="76" applyFont="1" applyBorder="1" applyAlignment="1">
      <alignment horizontal="left" vertical="center"/>
    </xf>
    <xf numFmtId="43" fontId="83" fillId="0" borderId="0" xfId="76" applyFont="1" applyFill="1" applyAlignment="1">
      <alignment vertical="center" wrapText="1"/>
    </xf>
    <xf numFmtId="0" fontId="24" fillId="0" borderId="70" xfId="66" applyFont="1" applyBorder="1" applyAlignment="1">
      <alignment horizontal="center" vertical="center" wrapText="1"/>
    </xf>
    <xf numFmtId="0" fontId="62" fillId="0" borderId="45" xfId="66" applyFont="1" applyBorder="1" applyAlignment="1">
      <alignment vertical="center" wrapText="1"/>
    </xf>
    <xf numFmtId="43" fontId="83" fillId="0" borderId="71" xfId="76" applyFont="1" applyBorder="1" applyAlignment="1">
      <alignment horizontal="right" vertical="center" wrapText="1"/>
    </xf>
    <xf numFmtId="43" fontId="108" fillId="0" borderId="72" xfId="73" applyFont="1" applyBorder="1" applyAlignment="1">
      <alignment horizontal="right" vertical="center" wrapText="1"/>
    </xf>
    <xf numFmtId="43" fontId="30" fillId="0" borderId="45" xfId="76" applyFont="1" applyBorder="1" applyAlignment="1">
      <alignment vertical="center" wrapText="1"/>
    </xf>
    <xf numFmtId="43" fontId="30" fillId="38" borderId="46" xfId="76" applyFont="1" applyFill="1" applyBorder="1" applyAlignment="1">
      <alignment vertical="center" wrapText="1"/>
    </xf>
    <xf numFmtId="0" fontId="87" fillId="0" borderId="51" xfId="66" applyFont="1" applyBorder="1" applyAlignment="1">
      <alignment horizontal="center" vertical="center" wrapText="1"/>
    </xf>
    <xf numFmtId="43" fontId="105" fillId="41" borderId="46" xfId="76" applyFont="1" applyFill="1" applyBorder="1" applyAlignment="1">
      <alignment vertical="center" wrapText="1"/>
    </xf>
    <xf numFmtId="0" fontId="88" fillId="0" borderId="51" xfId="66" applyFont="1" applyBorder="1" applyAlignment="1">
      <alignment horizontal="center" vertical="center" wrapText="1"/>
    </xf>
    <xf numFmtId="43" fontId="106" fillId="42" borderId="46" xfId="76" applyFont="1" applyFill="1" applyBorder="1" applyAlignment="1">
      <alignment vertical="center" wrapText="1"/>
    </xf>
    <xf numFmtId="43" fontId="108" fillId="0" borderId="46" xfId="76" applyFont="1" applyFill="1" applyBorder="1" applyAlignment="1">
      <alignment vertical="center" wrapText="1"/>
    </xf>
    <xf numFmtId="43" fontId="108" fillId="0" borderId="46" xfId="76" applyFont="1" applyBorder="1" applyAlignment="1">
      <alignment vertical="center" wrapText="1"/>
    </xf>
    <xf numFmtId="0" fontId="108" fillId="0" borderId="69" xfId="72" applyFont="1" applyBorder="1" applyAlignment="1">
      <alignment vertical="center" wrapText="1"/>
    </xf>
    <xf numFmtId="43" fontId="106" fillId="0" borderId="46" xfId="76" applyFont="1" applyBorder="1" applyAlignment="1">
      <alignment vertical="center" wrapText="1"/>
    </xf>
    <xf numFmtId="43" fontId="108" fillId="0" borderId="0" xfId="76" applyFont="1" applyAlignment="1">
      <alignment vertical="center" wrapText="1"/>
    </xf>
    <xf numFmtId="0" fontId="107" fillId="0" borderId="69" xfId="72" applyFont="1" applyBorder="1" applyAlignment="1">
      <alignment vertical="center" wrapText="1"/>
    </xf>
    <xf numFmtId="43" fontId="107" fillId="0" borderId="0" xfId="76" applyFont="1" applyAlignment="1">
      <alignment vertical="center" wrapText="1"/>
    </xf>
    <xf numFmtId="43" fontId="102" fillId="0" borderId="0" xfId="76" applyFont="1" applyAlignment="1">
      <alignment vertical="center" wrapText="1"/>
    </xf>
    <xf numFmtId="0" fontId="102" fillId="0" borderId="0" xfId="72" applyFont="1" applyAlignment="1">
      <alignment vertical="center" wrapText="1"/>
    </xf>
    <xf numFmtId="43" fontId="106" fillId="0" borderId="46" xfId="76" applyFont="1" applyBorder="1" applyAlignment="1">
      <alignment horizontal="left" vertical="center" wrapText="1"/>
    </xf>
    <xf numFmtId="43" fontId="105" fillId="41" borderId="46" xfId="76" applyFont="1" applyFill="1" applyBorder="1" applyAlignment="1">
      <alignment horizontal="left" vertical="center" wrapText="1"/>
    </xf>
    <xf numFmtId="43" fontId="87" fillId="42" borderId="39" xfId="76" applyFont="1" applyFill="1" applyBorder="1" applyAlignment="1">
      <alignment horizontal="right" vertical="center" wrapText="1"/>
    </xf>
    <xf numFmtId="43" fontId="105" fillId="42" borderId="47" xfId="73" applyFont="1" applyFill="1" applyBorder="1" applyAlignment="1">
      <alignment horizontal="right" vertical="center" wrapText="1"/>
    </xf>
    <xf numFmtId="43" fontId="105" fillId="42" borderId="2" xfId="73" applyFont="1" applyFill="1" applyBorder="1" applyAlignment="1">
      <alignment horizontal="right" vertical="center" wrapText="1"/>
    </xf>
    <xf numFmtId="43" fontId="105" fillId="42" borderId="46" xfId="76" applyFont="1" applyFill="1" applyBorder="1" applyAlignment="1">
      <alignment vertical="center" wrapText="1"/>
    </xf>
    <xf numFmtId="43" fontId="87" fillId="42" borderId="39" xfId="73" applyFont="1" applyFill="1" applyBorder="1" applyAlignment="1">
      <alignment horizontal="right" vertical="center" wrapText="1"/>
    </xf>
    <xf numFmtId="43" fontId="105" fillId="42" borderId="46" xfId="76" applyFont="1" applyFill="1" applyBorder="1" applyAlignment="1">
      <alignment horizontal="left" vertical="center" wrapText="1"/>
    </xf>
    <xf numFmtId="43" fontId="106" fillId="42" borderId="46" xfId="76" applyFont="1" applyFill="1" applyBorder="1" applyAlignment="1">
      <alignment horizontal="left" vertical="center" wrapText="1"/>
    </xf>
    <xf numFmtId="43" fontId="108" fillId="0" borderId="46" xfId="76" applyFont="1" applyBorder="1" applyAlignment="1">
      <alignment horizontal="left" vertical="center" wrapText="1"/>
    </xf>
    <xf numFmtId="43" fontId="24" fillId="0" borderId="73" xfId="73" applyFont="1" applyBorder="1" applyAlignment="1">
      <alignment horizontal="right" vertical="center" wrapText="1"/>
    </xf>
    <xf numFmtId="43" fontId="83" fillId="42" borderId="39" xfId="73" applyFont="1" applyFill="1" applyBorder="1" applyAlignment="1">
      <alignment horizontal="right" vertical="center" wrapText="1"/>
    </xf>
    <xf numFmtId="43" fontId="30" fillId="42" borderId="47" xfId="73" applyFont="1" applyFill="1" applyBorder="1" applyAlignment="1">
      <alignment horizontal="right" vertical="center" wrapText="1"/>
    </xf>
    <xf numFmtId="43" fontId="30" fillId="42" borderId="2" xfId="73" applyFont="1" applyFill="1" applyBorder="1" applyAlignment="1">
      <alignment horizontal="right" vertical="center" wrapText="1"/>
    </xf>
    <xf numFmtId="43" fontId="105" fillId="42" borderId="47" xfId="76" applyFont="1" applyFill="1" applyBorder="1" applyAlignment="1">
      <alignment horizontal="left" vertical="center" wrapText="1"/>
    </xf>
    <xf numFmtId="43" fontId="105" fillId="42" borderId="2" xfId="76" applyFont="1" applyFill="1" applyBorder="1" applyAlignment="1">
      <alignment horizontal="left" vertical="center" wrapText="1"/>
    </xf>
    <xf numFmtId="43" fontId="103" fillId="0" borderId="0" xfId="76" applyFont="1" applyAlignment="1">
      <alignment vertical="center" wrapText="1"/>
    </xf>
    <xf numFmtId="43" fontId="105" fillId="0" borderId="46" xfId="76" applyFont="1" applyBorder="1" applyAlignment="1">
      <alignment horizontal="left" vertical="center" wrapText="1"/>
    </xf>
    <xf numFmtId="164" fontId="108" fillId="11" borderId="69" xfId="72" applyNumberFormat="1" applyFont="1" applyFill="1" applyBorder="1" applyAlignment="1">
      <alignment vertical="center" wrapText="1"/>
    </xf>
    <xf numFmtId="43" fontId="88" fillId="0" borderId="39" xfId="73" applyFont="1" applyBorder="1" applyAlignment="1">
      <alignment horizontal="right" vertical="center" wrapText="1"/>
    </xf>
    <xf numFmtId="43" fontId="30" fillId="38" borderId="46" xfId="76" applyFont="1" applyFill="1" applyBorder="1" applyAlignment="1">
      <alignment horizontal="left" vertical="center" wrapText="1"/>
    </xf>
    <xf numFmtId="0" fontId="83" fillId="0" borderId="40" xfId="66" quotePrefix="1" applyFont="1" applyBorder="1" applyAlignment="1">
      <alignment horizontal="center" vertical="center" wrapText="1"/>
    </xf>
    <xf numFmtId="0" fontId="83" fillId="0" borderId="47" xfId="66" quotePrefix="1" applyFont="1" applyBorder="1" applyAlignment="1">
      <alignment horizontal="center" vertical="center" wrapText="1"/>
    </xf>
    <xf numFmtId="0" fontId="83" fillId="0" borderId="46" xfId="66" quotePrefix="1" applyFont="1" applyBorder="1" applyAlignment="1">
      <alignment horizontal="center" vertical="center" wrapText="1"/>
    </xf>
    <xf numFmtId="0" fontId="83" fillId="11" borderId="40" xfId="66" applyFont="1" applyFill="1" applyBorder="1" applyAlignment="1">
      <alignment horizontal="center" vertical="center" wrapText="1"/>
    </xf>
    <xf numFmtId="0" fontId="83" fillId="11" borderId="47" xfId="66" applyFont="1" applyFill="1" applyBorder="1" applyAlignment="1">
      <alignment horizontal="center" vertical="center" wrapText="1"/>
    </xf>
    <xf numFmtId="0" fontId="83" fillId="11" borderId="46" xfId="66" applyFont="1" applyFill="1" applyBorder="1" applyAlignment="1">
      <alignment horizontal="center" vertical="center" wrapText="1"/>
    </xf>
    <xf numFmtId="0" fontId="90" fillId="0" borderId="51" xfId="66" applyFont="1" applyBorder="1" applyAlignment="1">
      <alignment horizontal="center" vertical="center" wrapText="1"/>
    </xf>
    <xf numFmtId="43" fontId="90" fillId="0" borderId="39" xfId="76" applyFont="1" applyBorder="1" applyAlignment="1">
      <alignment horizontal="right" vertical="center" wrapText="1"/>
    </xf>
    <xf numFmtId="43" fontId="30" fillId="0" borderId="47" xfId="73" applyFont="1" applyBorder="1" applyAlignment="1">
      <alignment horizontal="right" vertical="center" wrapText="1"/>
    </xf>
    <xf numFmtId="43" fontId="30" fillId="0" borderId="2" xfId="73" applyFont="1" applyBorder="1" applyAlignment="1">
      <alignment horizontal="right" vertical="center" wrapText="1"/>
    </xf>
    <xf numFmtId="43" fontId="112" fillId="0" borderId="46" xfId="76" applyFont="1" applyBorder="1" applyAlignment="1">
      <alignment horizontal="right" vertical="center" wrapText="1"/>
    </xf>
    <xf numFmtId="43" fontId="88" fillId="0" borderId="39" xfId="76" applyFont="1" applyFill="1" applyBorder="1" applyAlignment="1">
      <alignment horizontal="right" vertical="center" wrapText="1"/>
    </xf>
    <xf numFmtId="43" fontId="106" fillId="0" borderId="47" xfId="73" applyFont="1" applyFill="1" applyBorder="1" applyAlignment="1">
      <alignment horizontal="right" vertical="center" wrapText="1"/>
    </xf>
    <xf numFmtId="43" fontId="106" fillId="0" borderId="2" xfId="73" applyFont="1" applyFill="1" applyBorder="1" applyAlignment="1">
      <alignment horizontal="right" vertical="center" wrapText="1"/>
    </xf>
    <xf numFmtId="43" fontId="30" fillId="0" borderId="46" xfId="76" applyFont="1" applyBorder="1" applyAlignment="1">
      <alignment horizontal="left" vertical="center" wrapText="1"/>
    </xf>
    <xf numFmtId="0" fontId="83" fillId="41" borderId="46" xfId="66" applyFont="1" applyFill="1" applyBorder="1" applyAlignment="1">
      <alignment horizontal="left" vertical="center" wrapText="1"/>
    </xf>
    <xf numFmtId="43" fontId="83" fillId="41" borderId="39" xfId="76" applyFont="1" applyFill="1" applyBorder="1" applyAlignment="1">
      <alignment horizontal="right" vertical="center" wrapText="1"/>
    </xf>
    <xf numFmtId="0" fontId="88" fillId="0" borderId="51" xfId="66" quotePrefix="1" applyFont="1" applyBorder="1" applyAlignment="1">
      <alignment horizontal="center" vertical="center" wrapText="1"/>
    </xf>
    <xf numFmtId="0" fontId="110" fillId="40" borderId="52" xfId="75" applyFont="1" applyFill="1" applyBorder="1" applyAlignment="1">
      <alignment horizontal="left" vertical="center"/>
    </xf>
    <xf numFmtId="43" fontId="111" fillId="40" borderId="48" xfId="76" applyFont="1" applyFill="1" applyBorder="1" applyAlignment="1">
      <alignment horizontal="left" vertical="center"/>
    </xf>
    <xf numFmtId="0" fontId="110" fillId="0" borderId="50" xfId="75" applyFont="1" applyBorder="1" applyAlignment="1">
      <alignment horizontal="left" vertical="center"/>
    </xf>
    <xf numFmtId="43" fontId="86" fillId="0" borderId="50" xfId="76" applyFont="1" applyFill="1" applyBorder="1" applyAlignment="1">
      <alignment horizontal="right" vertical="center"/>
    </xf>
    <xf numFmtId="43" fontId="111" fillId="0" borderId="50" xfId="73" applyFont="1" applyFill="1" applyBorder="1" applyAlignment="1">
      <alignment horizontal="center" vertical="center"/>
    </xf>
    <xf numFmtId="43" fontId="111" fillId="0" borderId="65" xfId="76" applyFont="1" applyBorder="1" applyAlignment="1">
      <alignment horizontal="left" vertical="center"/>
    </xf>
    <xf numFmtId="164" fontId="108" fillId="0" borderId="69" xfId="82" applyFont="1" applyBorder="1"/>
    <xf numFmtId="43" fontId="30" fillId="0" borderId="45" xfId="76" applyFont="1" applyBorder="1" applyAlignment="1">
      <alignment horizontal="left" vertical="center" wrapText="1"/>
    </xf>
    <xf numFmtId="43" fontId="87" fillId="38" borderId="39" xfId="73" applyFont="1" applyFill="1" applyBorder="1" applyAlignment="1">
      <alignment horizontal="right" vertical="center" wrapText="1"/>
    </xf>
    <xf numFmtId="43" fontId="105" fillId="38" borderId="47" xfId="73" applyFont="1" applyFill="1" applyBorder="1" applyAlignment="1">
      <alignment horizontal="right" vertical="center" wrapText="1"/>
    </xf>
    <xf numFmtId="43" fontId="105" fillId="38" borderId="2" xfId="73" applyFont="1" applyFill="1" applyBorder="1" applyAlignment="1">
      <alignment horizontal="right" vertical="center" wrapText="1"/>
    </xf>
    <xf numFmtId="43" fontId="30" fillId="0" borderId="47" xfId="73" applyFont="1" applyFill="1" applyBorder="1" applyAlignment="1">
      <alignment horizontal="right" vertical="center" wrapText="1"/>
    </xf>
    <xf numFmtId="43" fontId="30" fillId="0" borderId="2" xfId="73" applyFont="1" applyFill="1" applyBorder="1" applyAlignment="1">
      <alignment horizontal="right" vertical="center" wrapText="1"/>
    </xf>
    <xf numFmtId="43" fontId="86" fillId="40" borderId="42" xfId="73" applyFont="1" applyFill="1" applyBorder="1" applyAlignment="1">
      <alignment horizontal="right" vertical="center"/>
    </xf>
    <xf numFmtId="43" fontId="30" fillId="38" borderId="45" xfId="76" applyFont="1" applyFill="1" applyBorder="1" applyAlignment="1">
      <alignment horizontal="left" vertical="center" wrapText="1"/>
    </xf>
    <xf numFmtId="43" fontId="83" fillId="0" borderId="39" xfId="76" applyFont="1" applyFill="1" applyBorder="1" applyAlignment="1">
      <alignment horizontal="right" vertical="center" wrapText="1"/>
    </xf>
    <xf numFmtId="43" fontId="111" fillId="40" borderId="52" xfId="76" applyFont="1" applyFill="1" applyBorder="1" applyAlignment="1">
      <alignment horizontal="left" vertical="center"/>
    </xf>
    <xf numFmtId="43" fontId="83" fillId="0" borderId="27" xfId="76" applyFont="1" applyBorder="1" applyAlignment="1">
      <alignment horizontal="right" vertical="center" wrapText="1"/>
    </xf>
    <xf numFmtId="0" fontId="108" fillId="11" borderId="0" xfId="72" applyFont="1" applyFill="1" applyAlignment="1">
      <alignment vertical="center" wrapText="1"/>
    </xf>
    <xf numFmtId="43" fontId="88" fillId="42" borderId="74" xfId="76" applyFont="1" applyFill="1" applyBorder="1" applyAlignment="1">
      <alignment horizontal="right" vertical="center" wrapText="1"/>
    </xf>
    <xf numFmtId="43" fontId="108" fillId="11" borderId="0" xfId="76" applyFont="1" applyFill="1" applyAlignment="1">
      <alignment vertical="center"/>
    </xf>
    <xf numFmtId="0" fontId="110" fillId="0" borderId="54" xfId="75" applyFont="1" applyBorder="1" applyAlignment="1">
      <alignment horizontal="left" vertical="center"/>
    </xf>
    <xf numFmtId="0" fontId="110" fillId="0" borderId="54" xfId="75" applyFont="1" applyBorder="1" applyAlignment="1">
      <alignment horizontal="right" vertical="center"/>
    </xf>
    <xf numFmtId="43" fontId="108" fillId="0" borderId="0" xfId="76" applyFont="1" applyFill="1" applyAlignment="1">
      <alignment vertical="center"/>
    </xf>
    <xf numFmtId="0" fontId="110" fillId="40" borderId="55" xfId="75" applyFont="1" applyFill="1" applyBorder="1" applyAlignment="1">
      <alignment horizontal="left" vertical="center"/>
    </xf>
    <xf numFmtId="43" fontId="86" fillId="40" borderId="8" xfId="76" applyFont="1" applyFill="1" applyBorder="1" applyAlignment="1">
      <alignment horizontal="right" vertical="center"/>
    </xf>
    <xf numFmtId="43" fontId="111" fillId="40" borderId="56" xfId="73" applyFont="1" applyFill="1" applyBorder="1" applyAlignment="1">
      <alignment horizontal="center" vertical="center"/>
    </xf>
    <xf numFmtId="43" fontId="111" fillId="40" borderId="55" xfId="76" applyFont="1" applyFill="1" applyBorder="1" applyAlignment="1">
      <alignment horizontal="left" vertical="center"/>
    </xf>
    <xf numFmtId="0" fontId="110" fillId="0" borderId="0" xfId="75" applyFont="1" applyAlignment="1">
      <alignment horizontal="right" vertical="center"/>
    </xf>
    <xf numFmtId="43" fontId="111" fillId="0" borderId="48" xfId="76" applyFont="1" applyBorder="1" applyAlignment="1">
      <alignment horizontal="left" vertical="center"/>
    </xf>
    <xf numFmtId="43" fontId="108" fillId="11" borderId="0" xfId="76" applyFont="1" applyFill="1" applyAlignment="1">
      <alignment horizontal="center" vertical="center"/>
    </xf>
    <xf numFmtId="0" fontId="24" fillId="11" borderId="0" xfId="66" applyFont="1" applyFill="1" applyAlignment="1">
      <alignment horizontal="center" vertical="center" wrapText="1"/>
    </xf>
    <xf numFmtId="43" fontId="111" fillId="40" borderId="49" xfId="73" applyFont="1" applyFill="1" applyBorder="1" applyAlignment="1">
      <alignment horizontal="left" vertical="center"/>
    </xf>
    <xf numFmtId="43" fontId="108" fillId="3" borderId="0" xfId="76" applyFont="1" applyFill="1" applyAlignment="1">
      <alignment horizontal="center" vertical="center"/>
    </xf>
    <xf numFmtId="43" fontId="111" fillId="40" borderId="2" xfId="73" applyFont="1" applyFill="1" applyBorder="1" applyAlignment="1">
      <alignment horizontal="left" vertical="center"/>
    </xf>
    <xf numFmtId="0" fontId="24" fillId="0" borderId="75" xfId="66" applyFont="1" applyBorder="1" applyAlignment="1">
      <alignment horizontal="center" vertical="center" wrapText="1"/>
    </xf>
    <xf numFmtId="0" fontId="24" fillId="0" borderId="76" xfId="66" applyFont="1" applyBorder="1" applyAlignment="1">
      <alignment horizontal="center" vertical="center" wrapText="1"/>
    </xf>
    <xf numFmtId="43" fontId="111" fillId="0" borderId="0" xfId="73" applyFont="1" applyFill="1" applyBorder="1" applyAlignment="1">
      <alignment horizontal="left" vertical="center"/>
    </xf>
    <xf numFmtId="43" fontId="111" fillId="0" borderId="2" xfId="73" applyFont="1" applyFill="1" applyBorder="1" applyAlignment="1">
      <alignment horizontal="left" vertical="center"/>
    </xf>
    <xf numFmtId="43" fontId="111" fillId="0" borderId="54" xfId="76" applyFont="1" applyBorder="1" applyAlignment="1">
      <alignment horizontal="left" vertical="center"/>
    </xf>
    <xf numFmtId="0" fontId="24" fillId="11" borderId="77" xfId="66" applyFont="1" applyFill="1" applyBorder="1" applyAlignment="1">
      <alignment horizontal="center" vertical="center" wrapText="1"/>
    </xf>
    <xf numFmtId="0" fontId="24" fillId="11" borderId="78" xfId="66" applyFont="1" applyFill="1" applyBorder="1" applyAlignment="1">
      <alignment horizontal="center" vertical="center" wrapText="1"/>
    </xf>
    <xf numFmtId="0" fontId="110" fillId="40" borderId="58" xfId="75" applyFont="1" applyFill="1" applyBorder="1" applyAlignment="1">
      <alignment horizontal="left" vertical="center"/>
    </xf>
    <xf numFmtId="43" fontId="86" fillId="40" borderId="18" xfId="76" applyFont="1" applyFill="1" applyBorder="1" applyAlignment="1">
      <alignment horizontal="right" vertical="center"/>
    </xf>
    <xf numFmtId="43" fontId="111" fillId="40" borderId="59" xfId="73" applyFont="1" applyFill="1" applyBorder="1" applyAlignment="1">
      <alignment horizontal="left" vertical="center"/>
    </xf>
    <xf numFmtId="43" fontId="111" fillId="40" borderId="16" xfId="73" applyFont="1" applyFill="1" applyBorder="1" applyAlignment="1">
      <alignment horizontal="left" vertical="center"/>
    </xf>
    <xf numFmtId="164" fontId="111" fillId="40" borderId="58" xfId="76" applyNumberFormat="1" applyFont="1" applyFill="1" applyBorder="1" applyAlignment="1">
      <alignment horizontal="left" vertical="center"/>
    </xf>
    <xf numFmtId="0" fontId="24" fillId="11" borderId="0" xfId="66" applyFont="1" applyFill="1" applyAlignment="1">
      <alignment vertical="center"/>
    </xf>
    <xf numFmtId="0" fontId="108" fillId="0" borderId="0" xfId="72" applyFont="1" applyAlignment="1">
      <alignment horizontal="center" vertical="center"/>
    </xf>
    <xf numFmtId="0" fontId="100" fillId="11" borderId="0" xfId="66" applyFont="1" applyFill="1" applyAlignment="1">
      <alignment vertical="center"/>
    </xf>
    <xf numFmtId="0" fontId="24" fillId="0" borderId="0" xfId="72" applyFont="1" applyAlignment="1">
      <alignment vertical="center"/>
    </xf>
    <xf numFmtId="0" fontId="24" fillId="11" borderId="0" xfId="72" applyFont="1" applyFill="1" applyAlignment="1">
      <alignment horizontal="right" vertical="center"/>
    </xf>
    <xf numFmtId="0" fontId="105" fillId="0" borderId="0" xfId="72" applyFont="1" applyAlignment="1">
      <alignment horizontal="left" vertical="center"/>
    </xf>
    <xf numFmtId="0" fontId="105" fillId="0" borderId="0" xfId="72" applyFont="1" applyAlignment="1">
      <alignment vertical="center"/>
    </xf>
    <xf numFmtId="0" fontId="24" fillId="0" borderId="0" xfId="72" applyFont="1" applyAlignment="1">
      <alignment horizontal="left" vertical="center"/>
    </xf>
    <xf numFmtId="43" fontId="24" fillId="11" borderId="0" xfId="76" applyFont="1" applyFill="1" applyAlignment="1">
      <alignment vertical="center"/>
    </xf>
    <xf numFmtId="0" fontId="24" fillId="11" borderId="0" xfId="72" applyFont="1" applyFill="1" applyAlignment="1">
      <alignment horizontal="center" vertical="center"/>
    </xf>
    <xf numFmtId="0" fontId="100" fillId="11" borderId="0" xfId="72" applyFont="1" applyFill="1" applyAlignment="1">
      <alignment horizontal="center" vertical="center"/>
    </xf>
    <xf numFmtId="43" fontId="24" fillId="11" borderId="0" xfId="76" applyFont="1" applyFill="1" applyAlignment="1">
      <alignment horizontal="right" vertical="center"/>
    </xf>
    <xf numFmtId="43" fontId="24" fillId="11" borderId="0" xfId="76" applyFont="1" applyFill="1" applyAlignment="1">
      <alignment horizontal="center" vertical="center"/>
    </xf>
    <xf numFmtId="43" fontId="0" fillId="0" borderId="0" xfId="0" applyNumberFormat="1"/>
    <xf numFmtId="9" fontId="0" fillId="0" borderId="0" xfId="81" applyFont="1"/>
    <xf numFmtId="0" fontId="0" fillId="0" borderId="0" xfId="0" applyAlignment="1">
      <alignment horizontal="center"/>
    </xf>
    <xf numFmtId="43" fontId="83" fillId="13" borderId="40" xfId="73" applyFont="1" applyFill="1" applyBorder="1" applyAlignment="1">
      <alignment horizontal="right" vertical="center" wrapText="1"/>
    </xf>
    <xf numFmtId="43" fontId="24" fillId="13" borderId="40" xfId="73" applyFont="1" applyFill="1" applyBorder="1" applyAlignment="1">
      <alignment horizontal="right" vertical="center" wrapText="1"/>
    </xf>
    <xf numFmtId="166" fontId="22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21" fillId="2" borderId="2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left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105" fillId="11" borderId="0" xfId="72" applyFont="1" applyFill="1" applyAlignment="1">
      <alignment horizontal="right" vertical="center"/>
    </xf>
    <xf numFmtId="0" fontId="82" fillId="37" borderId="25" xfId="0" applyFont="1" applyFill="1" applyBorder="1" applyAlignment="1">
      <alignment horizontal="center" vertical="center" wrapText="1"/>
    </xf>
    <xf numFmtId="0" fontId="82" fillId="37" borderId="26" xfId="0" applyFont="1" applyFill="1" applyBorder="1" applyAlignment="1">
      <alignment horizontal="center" vertical="center" wrapText="1"/>
    </xf>
    <xf numFmtId="0" fontId="69" fillId="0" borderId="0" xfId="80" applyFont="1" applyAlignment="1">
      <alignment horizontal="center" wrapText="1"/>
    </xf>
    <xf numFmtId="0" fontId="69" fillId="0" borderId="0" xfId="57" applyFont="1" applyAlignment="1">
      <alignment horizontal="center" wrapText="1"/>
    </xf>
    <xf numFmtId="0" fontId="91" fillId="13" borderId="0" xfId="77" applyFont="1" applyFill="1" applyAlignment="1">
      <alignment horizontal="left"/>
    </xf>
    <xf numFmtId="0" fontId="4" fillId="13" borderId="0" xfId="77" applyFill="1"/>
    <xf numFmtId="0" fontId="92" fillId="0" borderId="0" xfId="77" applyFont="1"/>
    <xf numFmtId="0" fontId="4" fillId="0" borderId="0" xfId="77"/>
    <xf numFmtId="0" fontId="38" fillId="13" borderId="9" xfId="46" applyNumberFormat="1" applyFont="1" applyFill="1" applyBorder="1" applyAlignment="1" applyProtection="1">
      <alignment horizontal="center" vertical="center" wrapText="1"/>
    </xf>
    <xf numFmtId="0" fontId="38" fillId="13" borderId="8" xfId="46" applyNumberFormat="1" applyFont="1" applyFill="1" applyBorder="1" applyAlignment="1" applyProtection="1">
      <alignment horizontal="center" vertical="center" wrapText="1"/>
    </xf>
    <xf numFmtId="175" fontId="38" fillId="15" borderId="9" xfId="46" applyNumberFormat="1" applyFont="1" applyFill="1" applyBorder="1" applyAlignment="1" applyProtection="1">
      <alignment horizontal="center" vertical="center" wrapText="1"/>
    </xf>
    <xf numFmtId="175" fontId="38" fillId="15" borderId="8" xfId="46" applyNumberFormat="1" applyFont="1" applyFill="1" applyBorder="1" applyAlignment="1" applyProtection="1">
      <alignment horizontal="center" vertical="center" wrapText="1"/>
    </xf>
    <xf numFmtId="0" fontId="101" fillId="0" borderId="0" xfId="0" applyFont="1"/>
  </cellXfs>
  <cellStyles count="83">
    <cellStyle name="Comma [0] 2" xfId="47"/>
    <cellStyle name="Comma [0] 9" xfId="25"/>
    <cellStyle name="Comma 2" xfId="6"/>
    <cellStyle name="Comma 2 2" xfId="48"/>
    <cellStyle name="Comma 4" xfId="26"/>
    <cellStyle name="Euro" xfId="27"/>
    <cellStyle name="Excel Built-in Explanatory Text" xfId="74"/>
    <cellStyle name="Excel Built-in Migliaia [0]_Mattone CE_Budget 2008 (v. 0.5 del 12.02.2008)" xfId="7"/>
    <cellStyle name="Excel Built-in Normal 2" xfId="8"/>
    <cellStyle name="Excel Built-in Normal_Sheet1" xfId="9"/>
    <cellStyle name="EYtext" xfId="28"/>
    <cellStyle name="Heading" xfId="29"/>
    <cellStyle name="Input 2" xfId="30"/>
    <cellStyle name="Migliaia" xfId="46" builtinId="3"/>
    <cellStyle name="Migliaia [0] 3" xfId="31"/>
    <cellStyle name="Migliaia 10" xfId="76"/>
    <cellStyle name="Migliaia 11" xfId="79"/>
    <cellStyle name="Migliaia 19" xfId="73"/>
    <cellStyle name="Migliaia 2" xfId="5"/>
    <cellStyle name="Migliaia 2 2" xfId="49"/>
    <cellStyle name="Migliaia 2 2 2" xfId="67"/>
    <cellStyle name="Migliaia 2 3" xfId="82"/>
    <cellStyle name="Migliaia 3" xfId="10"/>
    <cellStyle name="Migliaia 3 2" xfId="44"/>
    <cellStyle name="Migliaia 3 3" xfId="50"/>
    <cellStyle name="Migliaia 4" xfId="24"/>
    <cellStyle name="Migliaia 4 2" xfId="51"/>
    <cellStyle name="Migliaia 5" xfId="32"/>
    <cellStyle name="Migliaia 6" xfId="52"/>
    <cellStyle name="Migliaia 7" xfId="53"/>
    <cellStyle name="Migliaia 8" xfId="54"/>
    <cellStyle name="Migliaia 9" xfId="55"/>
    <cellStyle name="Migliaia_0Mod-CE2008-Formule" xfId="69"/>
    <cellStyle name="Normal 2" xfId="11"/>
    <cellStyle name="Normal 2 2" xfId="12"/>
    <cellStyle name="Normal 3" xfId="71"/>
    <cellStyle name="Normal 4" xfId="33"/>
    <cellStyle name="Normal 9" xfId="34"/>
    <cellStyle name="Normal_Sheet1 2" xfId="66"/>
    <cellStyle name="Normale" xfId="0" builtinId="0"/>
    <cellStyle name="Normale 10" xfId="56"/>
    <cellStyle name="Normale 11" xfId="57"/>
    <cellStyle name="Normale 12" xfId="58"/>
    <cellStyle name="Normale 13" xfId="59"/>
    <cellStyle name="Normale 14" xfId="77"/>
    <cellStyle name="Normale 15" xfId="80"/>
    <cellStyle name="Normale 2" xfId="4"/>
    <cellStyle name="Normale 2 2" xfId="13"/>
    <cellStyle name="Normale 2 3" xfId="14"/>
    <cellStyle name="Normale 2 4" xfId="60"/>
    <cellStyle name="Normale 2 5" xfId="63"/>
    <cellStyle name="Normale 2 6" xfId="64"/>
    <cellStyle name="Normale 2 7" xfId="78"/>
    <cellStyle name="Normale 2_Cee Esteso 2013.v.0.1" xfId="75"/>
    <cellStyle name="Normale 3" xfId="15"/>
    <cellStyle name="Normale 3 2" xfId="61"/>
    <cellStyle name="Normale 4" xfId="16"/>
    <cellStyle name="Normale 4 2" xfId="17"/>
    <cellStyle name="Normale 5" xfId="18"/>
    <cellStyle name="Normale 5 2" xfId="70"/>
    <cellStyle name="Normale 6" xfId="1"/>
    <cellStyle name="Normale 7" xfId="23"/>
    <cellStyle name="Normale 8" xfId="35"/>
    <cellStyle name="Normale 9" xfId="62"/>
    <cellStyle name="Normale_BE2012_All1-1-2 CE_2 SP_3 RF (mod00)" xfId="3"/>
    <cellStyle name="Normale_Foglio1 2" xfId="68"/>
    <cellStyle name="Normale_Mattone CE_Budget 2008 (v. 0.5 del 12.02.2008) 2" xfId="72"/>
    <cellStyle name="Normale_modelloDCF2004bottoni" xfId="2"/>
    <cellStyle name="Normale_Xl0000015" xfId="65"/>
    <cellStyle name="Output 2" xfId="36"/>
    <cellStyle name="Percent 2" xfId="19"/>
    <cellStyle name="Percent 3" xfId="20"/>
    <cellStyle name="Percent 3 2" xfId="21"/>
    <cellStyle name="Percentuale" xfId="81" builtinId="5"/>
    <cellStyle name="Percentuale 2" xfId="22"/>
    <cellStyle name="SAS FM Row drillable header" xfId="37"/>
    <cellStyle name="SAS FM Row header" xfId="38"/>
    <cellStyle name="Senza nome1" xfId="39"/>
    <cellStyle name="Stile 1" xfId="45"/>
    <cellStyle name="Style 1" xfId="40"/>
    <cellStyle name="Style 2" xfId="41"/>
    <cellStyle name="Valuta 2" xfId="42"/>
    <cellStyle name="Valuta 3" xfId="43"/>
  </cellStyles>
  <dxfs count="7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0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56" Type="http://schemas.openxmlformats.org/officeDocument/2006/relationships/externalLink" Target="externalLinks/externalLink45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48.xml"/><Relationship Id="rId67" Type="http://schemas.openxmlformats.org/officeDocument/2006/relationships/calcChain" Target="calcChain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ITW1PORCEAN\aws\Documents%20and%20Settings\vito.plantone\Desktop\WINNT\temp\C.Lotus.Notes.Data\WINNT\temp\Documents%20and%20Settings\deveg-f\My%20Documents\My%20Client\Nicoletti\nicoletti%2000\Conso%2000%20revised\consolidato%20Nicoletti%20salotti%20Srl%20?92D61341" TargetMode="External"/><Relationship Id="rId1" Type="http://schemas.openxmlformats.org/officeDocument/2006/relationships/externalLinkPath" Target="file:///\\92D61341\consolidato%20Nicoletti%20salotti%20Srl%20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%20VARI\BAT%20CORRENTE\DIEF\works\Elaborazioni%20e%20statistiche\CE%20ESTESO%202001_2002_2003%20elaborazion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131.1.255.240\pugliese\works\Elaborazioni%20e%20statistiche\CE%20ESTESO%202001_2002_2003%20elaboraz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131.1.255.240\pugliese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monetti\Modelli_CE_2006\CE_1&#176;trim_2006\CE_999_1&#176;trim_2006\Documenti\ARES\Rielaborazione%20bilancio%202003_CE_999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Simonetti\Modelli_CE_2006\CE_1&#176;trim_2006\CE_999_1&#176;trim_2006\Documenti\ARES\Rielaborazione%20bilancio%202003_CE_999_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Simonetti\Modelli_CE_2006\CE_1&#176;trim_2006\CE_999_1&#176;trim_2006\Documenti\ARES\Rielaborazione%20bilancio%202003_CE_999_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avori\BAT%20CORRENTE\010%20BILANCI\002%20BUDGET%202007\Documenti\Analisi%201998\Rendiconto%201998%20-%20Febbraio%202000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131.1.255.240\pugliese\Documenti\Analisi%201998\Rendiconto%201998%20-%20Febbraio%202000\Rendiconto%20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131.1.255.240\pugliese\Documenti\Analisi%201998\Rendiconto%201998%20-%20Febbraio%202000\Rendiconto%20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uova%20cartella\Documenti\Analisi%201998\Rendiconto%201998%20-%20Febbraio%202000\Rendiconto%2098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Users\Utente\Downloads\file:\Fileserver\documenti%20valentini\Documenti\Documenti\RIPARTO\2007\Documenti\Regione%20Liguria\Liguria%20Ricerche\Modello%20Fiuggi\Ripartizione%20FSN\Rapporto%20finale\Modello%20Ingegnerizzato%202.2%20(minsal).xls?F76187F6" TargetMode="External"/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M:\muggeo%20salvataggi\RR%20ME%20VE%20SPTA%20PRODUT%20COMPARTO%202001\INCENTIVAZIONI%202001%20COMPARTO%20X%20MUGGEO%20ULTIM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M:\muggeo%20salvataggi\RR%20ME%20VE%20SPTA%20PRODUT%20COMPARTO%202001\INCENTIVAZIONI%202001%20COMPARTO%20X%20MUGGEO%20ULTIM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avori\BAT%20CORRENTE\010%20BILANCI\002%20BUDGET%202007\Lavori\Bilanci\Bilanci%20D'Esercizio\Bilanci%202003%20BIS\Bilancio%202001\Bilancio%20fina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131.1.255.240\pugliese\Documents%20and%20Settings\TDIMATTEO\Desktop\Lavoro%20Nuovo%20PDC%202004\Bilancio%202001\Bilancio%20final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131.1.255.240\pugliese\Documents%20and%20Settings\TDIMATTEO\Desktop\Lavoro%20Nuovo%20PDC%202004\Bilancio%202001\Bilancio%20fina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Lavori\Bilanci\Bilanci%20D'Esercizio\Bilanci%202003%20BIS\Bilancio%202001\Bilancio%20final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Simonetti\Modelli_CE_2006\CE_1&#176;trim_2006\CE_999_1&#176;trim_2006\CE_MIN%202_%20TRI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Simonetti\Modelli_CE_2006\CE_1&#176;trim_2006\CE_999_1&#176;trim_2006\CE_MIN%202_%20TRIM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monetti\Modelli_CE_2006\CE_1&#176;trim_2006\CE_999_1&#176;trim_2006\CE_MIN%202_%20TRI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i\Regione%20Liguria\Liguria%20Ricerche\Modello%20Fiuggi\Ripartizione%20FSN\Rapporto%20finale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Bfilippi\modello%20prev\Schema%202\Schema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Bfilippi\modello%20prev\Schema%202\Schema%2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W1PORCEAN\aws\Documents%20and%20Settings\vito.plantone\Desktop\WINNT\temp\C.Lotus.Notes.Data\Documents%20and%20Settings\sacch-r\My%20Documents\1%20LAVORI\SES\SES%20job%20ANDERSEN%202000_2001\2001\Consolidato\CONSOLIDSES01%20bozz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i\Sanit&#224;%202004\RIPARTO\Aggiornamento%20DICEMBRE%202004\Ipotesi%20riparto%202005-2007%2016%20dic%202004%20-%2088.19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i\Sanit&#224;%202004\RIPARTO\Aggiornamento%20DICEMBRE%202004\Ipotesi%20riparto%202005-2007%2016%20dic%202004%20-%2088.19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~1\SFE87~1.GAR\IMPOST~1\Temp\Rar$DI09.422\Previsioni%202005\AGGIORMAMENTO%203.08.04\Ipotesi%20riparto%202005-2007.%203.08.04.al%20netto%20manov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i\Regione%20Liguria\Liguria%20Ricerche\Modello%20Fiuggi\Ripartizione%20FSN\Rapporto%20finale\Modello%20Ingegnerizzato%202.2%20(minsal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~1\SFE87~1.GAR\IMPOST~1\Temp\Rar$DI09.422\Previsioni%202005\AGGIORMAMENTO%203.08.04\Ipotesi%20riparto%202005-2007.%203.08.04.al%20netto%20manovr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i%20valentini\Documenti\Documenti\RIPARTO\2007\RIPARTO%20IPOTESI%202006-2008\Vincolate%2002-Agosto-0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i%20valentini\Documenti\Documenti\RIPARTO\2007\RIPARTO%20IPOTESI%202006-2008\Vincolate%2002-Agosto-0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131.1.255.240\pugliese\Documents%20and%20Settings\irccs\Documenti\IRCCS%20Ist.%20Oncologico%20di%20Bari\BILANCI\BILANCI%202005\Preconsuntivo\File%20definitivi\Giunta%20Reg%20754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131.1.255.240\pugliese\Documents%20and%20Settings\irccs\Documenti\IRCCS%20Ist.%20Oncologico%20di%20Bari\BILANCI\BILANCI%202005\Preconsuntivo\File%20definitivi\Giunta%20Reg%20754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s%20and%20Settings\hmorgavi\Documenti\modello%20previsione\Previsioni%20ufficiali\Dpef%202005-2008\040803%20previsione%20quadro%20programmatico%2027%2007%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s%20and%20Settings\hmorgavi\Documenti\modello%20previsione\Previsioni%20ufficiali\Dpef%202005-2008\040803%20previsione%20quadro%20programmatico%2027%2007%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s%20and%20Settings\valentinig\Impostazioni%20locali\Temporary%20Internet%20Files\OLK2\Modello%20Ingegnerizzato%202.2%20(minsal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9328\Desktop\ASL%20BT%20tabelle%20immobilizzazioni\SP%202019_file%20lav_30.06_X%20MOD%20SINT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T_10.05.19\CE%20min%20CE%20esteso%20SP_10.05.19\Modello%20CE%20e%20CE%20esteso%202018_ASL%20BT_definitivo%20_10.05.19_mod%20ammort._29.05.19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T_10.05.19\CE%20min%20CE%20esteso%20SP_10.05.19\Modello%20CE%20e%20CE%20esteso%202018_ASL%20BT_definitivo%20_10.05.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s%20and%20Settings\valentinig\Impostazioni%20locali\Temporary%20Internet%20Files\OLK2\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olangelo\AppData\Local\Temp\AptTemp\C_f6fq8pha3kigfp394du8v4zxcx454d9vz76nrh2\f6fq8pha3kigfp394du8v4zxcx454d9vz76nrh2Documents\BDO\asp\TUTTA%20As2\7150%20%20Patrimonio%20Net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CONS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/>
      <sheetData sheetId="1"/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</sheetNames>
    <sheetDataSet>
      <sheetData sheetId="0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>
        <row r="3">
          <cell r="A3" t="str">
            <v>Somma di Saldo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-2759958</v>
          </cell>
          <cell r="C125">
            <v>-2759958</v>
          </cell>
        </row>
        <row r="126">
          <cell r="B126">
            <v>-2759958</v>
          </cell>
          <cell r="C126">
            <v>-2759958</v>
          </cell>
        </row>
        <row r="127">
          <cell r="B127">
            <v>-2759958</v>
          </cell>
          <cell r="C127">
            <v>-2759958</v>
          </cell>
        </row>
        <row r="128">
          <cell r="B128">
            <v>-2759958</v>
          </cell>
          <cell r="C128">
            <v>-2759958</v>
          </cell>
        </row>
        <row r="129">
          <cell r="B129">
            <v>-2759958</v>
          </cell>
          <cell r="C129">
            <v>-2759958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4506140672</v>
          </cell>
          <cell r="C187">
            <v>4506140672</v>
          </cell>
        </row>
        <row r="188">
          <cell r="B188">
            <v>4506140672</v>
          </cell>
          <cell r="C188">
            <v>4506140672</v>
          </cell>
        </row>
        <row r="189">
          <cell r="B189">
            <v>4506140672</v>
          </cell>
          <cell r="C189">
            <v>4506140672</v>
          </cell>
        </row>
        <row r="190">
          <cell r="B190">
            <v>4506140672</v>
          </cell>
          <cell r="C190">
            <v>4506140672</v>
          </cell>
        </row>
        <row r="191">
          <cell r="B191">
            <v>4506140672</v>
          </cell>
          <cell r="C191">
            <v>4506140672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519901952</v>
          </cell>
          <cell r="C249">
            <v>519901952</v>
          </cell>
        </row>
        <row r="250">
          <cell r="B250">
            <v>519901952</v>
          </cell>
          <cell r="C250">
            <v>519901952</v>
          </cell>
        </row>
        <row r="251">
          <cell r="B251">
            <v>519901952</v>
          </cell>
          <cell r="C251">
            <v>519901952</v>
          </cell>
        </row>
        <row r="252">
          <cell r="B252">
            <v>519901952</v>
          </cell>
          <cell r="C252">
            <v>519901952</v>
          </cell>
        </row>
        <row r="253">
          <cell r="B253">
            <v>519901952</v>
          </cell>
          <cell r="C253">
            <v>519901952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893015552</v>
          </cell>
          <cell r="C271">
            <v>893015552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1209560064</v>
          </cell>
          <cell r="C322">
            <v>1209560064</v>
          </cell>
        </row>
        <row r="323">
          <cell r="B323">
            <v>1209560064</v>
          </cell>
          <cell r="C323">
            <v>1209560064</v>
          </cell>
        </row>
        <row r="324">
          <cell r="B324">
            <v>1209560064</v>
          </cell>
          <cell r="C324">
            <v>1209560064</v>
          </cell>
        </row>
        <row r="325">
          <cell r="B325">
            <v>1209560064</v>
          </cell>
          <cell r="C325">
            <v>1209560064</v>
          </cell>
        </row>
        <row r="326">
          <cell r="B326">
            <v>1209560064</v>
          </cell>
          <cell r="C326">
            <v>1209560064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422700</v>
          </cell>
          <cell r="C384">
            <v>422700</v>
          </cell>
        </row>
        <row r="385">
          <cell r="B385">
            <v>422700</v>
          </cell>
          <cell r="C385">
            <v>422700</v>
          </cell>
        </row>
        <row r="386">
          <cell r="B386">
            <v>422700</v>
          </cell>
          <cell r="C386">
            <v>422700</v>
          </cell>
        </row>
        <row r="387">
          <cell r="B387">
            <v>422700</v>
          </cell>
          <cell r="C387">
            <v>422700</v>
          </cell>
        </row>
        <row r="388">
          <cell r="B388">
            <v>422700</v>
          </cell>
          <cell r="C388">
            <v>422700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-64605344</v>
          </cell>
          <cell r="C446">
            <v>-64605344</v>
          </cell>
        </row>
        <row r="447">
          <cell r="B447">
            <v>-64605344</v>
          </cell>
          <cell r="C447">
            <v>-64605344</v>
          </cell>
        </row>
        <row r="448">
          <cell r="B448">
            <v>-64605344</v>
          </cell>
          <cell r="C448">
            <v>-64605344</v>
          </cell>
        </row>
        <row r="449">
          <cell r="B449">
            <v>-64605344</v>
          </cell>
          <cell r="C449">
            <v>-64605344</v>
          </cell>
        </row>
        <row r="450">
          <cell r="B450">
            <v>-64605344</v>
          </cell>
          <cell r="C450">
            <v>-64605344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-2430902</v>
          </cell>
          <cell r="C453">
            <v>-2430902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2001"/>
    </sheetNames>
    <sheetDataSet>
      <sheetData sheetId="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loSP"/>
      <sheetName val="Foglio2"/>
      <sheetName val="SP-PianoConti"/>
      <sheetName val="Foglio1"/>
      <sheetName val="Bilver_19.06.2020"/>
      <sheetName val="SP.PASS.MIN"/>
      <sheetName val="SP ATT. MIN "/>
      <sheetName val="BDV"/>
      <sheetName val="CE MIN"/>
      <sheetName val="CE D.M."/>
    </sheetNames>
    <sheetDataSet>
      <sheetData sheetId="0">
        <row r="2">
          <cell r="B2" t="str">
            <v>VOCE SP - CONF. STATO REGIONI</v>
          </cell>
          <cell r="C2" t="str">
            <v xml:space="preserve"> BILANCIO 2019</v>
          </cell>
          <cell r="D2" t="str">
            <v>BILANCIO 2018</v>
          </cell>
          <cell r="E2" t="str">
            <v>Scostamenti 2019-2018</v>
          </cell>
        </row>
        <row r="3">
          <cell r="A3" t="str">
            <v>AAZ999</v>
          </cell>
          <cell r="B3" t="str">
            <v>A) IMMOBILIZZAZIONI</v>
          </cell>
          <cell r="C3">
            <v>94425260.980000019</v>
          </cell>
          <cell r="D3">
            <v>0</v>
          </cell>
          <cell r="E3">
            <v>94425260.980000019</v>
          </cell>
        </row>
        <row r="4">
          <cell r="A4" t="str">
            <v>AAA000</v>
          </cell>
          <cell r="B4" t="str">
            <v>A.I) IMMOBILIZZAZIONI IMMATERIALI</v>
          </cell>
          <cell r="C4">
            <v>1261285.9700000007</v>
          </cell>
          <cell r="D4">
            <v>0</v>
          </cell>
          <cell r="E4">
            <v>1261285.9700000007</v>
          </cell>
        </row>
        <row r="5">
          <cell r="A5" t="str">
            <v>AAA010</v>
          </cell>
          <cell r="B5" t="str">
            <v>A.I.1) Costi di impianto e di ampliamento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AAA020</v>
          </cell>
          <cell r="B6" t="str">
            <v xml:space="preserve">      A.I.1.a) Costi di impianto e di ampliamento</v>
          </cell>
          <cell r="C6">
            <v>0</v>
          </cell>
          <cell r="D6">
            <v>0</v>
          </cell>
          <cell r="E6">
            <v>0</v>
          </cell>
        </row>
        <row r="7">
          <cell r="A7" t="str">
            <v>AAA030</v>
          </cell>
          <cell r="B7" t="str">
            <v xml:space="preserve">      A.I.1.b) F.do Amm.to costi di impianto e di ampliamento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AAA040</v>
          </cell>
          <cell r="B8" t="str">
            <v>A.I.2) Costi di ricerca, sviluppo</v>
          </cell>
          <cell r="C8">
            <v>0</v>
          </cell>
          <cell r="D8">
            <v>0</v>
          </cell>
          <cell r="E8">
            <v>0</v>
          </cell>
        </row>
        <row r="9">
          <cell r="A9" t="str">
            <v>AAA050</v>
          </cell>
          <cell r="B9" t="str">
            <v xml:space="preserve">      A.I.2.a) Costi di ricerca, sviluppo</v>
          </cell>
          <cell r="C9">
            <v>0</v>
          </cell>
          <cell r="D9">
            <v>0</v>
          </cell>
          <cell r="E9">
            <v>0</v>
          </cell>
        </row>
        <row r="10">
          <cell r="A10" t="str">
            <v>AAA060</v>
          </cell>
          <cell r="B10" t="str">
            <v xml:space="preserve">      A.I.2.b) F.do Amm.to costi di ricerca, sviluppo</v>
          </cell>
          <cell r="C10">
            <v>0</v>
          </cell>
          <cell r="D10">
            <v>0</v>
          </cell>
          <cell r="E10">
            <v>0</v>
          </cell>
        </row>
        <row r="11">
          <cell r="A11" t="str">
            <v>AAA070</v>
          </cell>
          <cell r="B11" t="str">
            <v>A.I.3)  Diritti di brevetto e diritti di utilizzazione delle opere d'ingegno - derivanti dall'attività di ricerca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>AAA080</v>
          </cell>
          <cell r="B12" t="str">
            <v xml:space="preserve">     A.I.3.a) Diritti di brevetto e diritti di utilizzazione delle opere d'ingegno - derivanti dall'attività di ricerca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AAA090</v>
          </cell>
          <cell r="B13" t="str">
            <v xml:space="preserve">     A.I.3.b) F.do Amm.to diritti di brevetto e diritti di utilizzazione delle opere d'ingegno - derivanti dall'attività di ricerca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AAA100</v>
          </cell>
          <cell r="B14" t="str">
            <v xml:space="preserve">     A.I.3.c) Diritti di brevetto e diritti di utilizzazione delle opere d'ingegno - altri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AAA110</v>
          </cell>
          <cell r="B15" t="str">
            <v xml:space="preserve">     A.I.3.d) F.do Amm.to diritti di brevetto e diritti di utilizzazione delle opere d'ingegno - altri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AAA120</v>
          </cell>
          <cell r="B16" t="str">
            <v>A.I.4) immobilizzazioni immateriali in corso e acconti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AAA130</v>
          </cell>
          <cell r="B17" t="str">
            <v>A.I.5) Altre immobilizzazioni immateriali</v>
          </cell>
          <cell r="C17">
            <v>1261285.9700000007</v>
          </cell>
          <cell r="D17">
            <v>0</v>
          </cell>
          <cell r="E17">
            <v>1261285.9700000007</v>
          </cell>
        </row>
        <row r="18">
          <cell r="A18" t="str">
            <v>AAA140</v>
          </cell>
          <cell r="B18" t="str">
            <v xml:space="preserve">     A.I.5.a) Concessioni, licenze, marchi e diritti simili</v>
          </cell>
          <cell r="C18">
            <v>7076741.1500000004</v>
          </cell>
          <cell r="D18">
            <v>0</v>
          </cell>
          <cell r="E18">
            <v>7076741.1500000004</v>
          </cell>
        </row>
        <row r="19">
          <cell r="A19" t="str">
            <v>AAA150</v>
          </cell>
          <cell r="B19" t="str">
            <v xml:space="preserve">     A.I.5.b) F.do Amm.to concessioni, licenze, marchi e diritti simili</v>
          </cell>
          <cell r="C19">
            <v>5815455.1799999997</v>
          </cell>
          <cell r="D19">
            <v>0</v>
          </cell>
          <cell r="E19">
            <v>5815455.1799999997</v>
          </cell>
        </row>
        <row r="20">
          <cell r="A20" t="str">
            <v>AAA160</v>
          </cell>
          <cell r="B20" t="str">
            <v xml:space="preserve">     A.I.5.c) Migliorie su beni di terzi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AAA170</v>
          </cell>
          <cell r="B21" t="str">
            <v xml:space="preserve">     A.I.5.d) F.do Amm.to migliorie su beni di terzi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AAA180</v>
          </cell>
          <cell r="B22" t="str">
            <v xml:space="preserve">     A.I.5.e) Pubblicità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AAA190</v>
          </cell>
          <cell r="B23" t="str">
            <v xml:space="preserve">     A.I.5.f) F.do Amm.to pubblicità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AAA200</v>
          </cell>
          <cell r="B24" t="str">
            <v xml:space="preserve">     A.I.5.g) Altre immobilizzazioni immateriali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AAA210</v>
          </cell>
          <cell r="B25" t="str">
            <v xml:space="preserve">     A.I.5.h) F.do Amm.to altre immobilizzazioni immateriali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AAA220</v>
          </cell>
          <cell r="B26" t="str">
            <v>A.I.6) Fondo Svalutazione immobilizzazioni immateriali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AAA230</v>
          </cell>
          <cell r="B27" t="str">
            <v xml:space="preserve">     A.I.6.a) F.do Svalut. Costi di impianto e di ampliamento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AAA240</v>
          </cell>
          <cell r="B28" t="str">
            <v xml:space="preserve">     A.I.6.b) F.do Svalut. Costi di ricerca e sviluppo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AAA250</v>
          </cell>
          <cell r="B29" t="str">
            <v xml:space="preserve">     A.I.6.c) F.do Svalut. Diritti di brevetto e diritti di utilizzazione delle opere d'ingegno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AAA260</v>
          </cell>
          <cell r="B30" t="str">
            <v xml:space="preserve">     A.I.6.d) F.do Svalut. Altre immobilizzazioni immateriali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AAA270</v>
          </cell>
          <cell r="B31" t="str">
            <v>A.II)  IMMOBILIZZAZIONI MATERIALI</v>
          </cell>
          <cell r="C31">
            <v>93041413.980000019</v>
          </cell>
          <cell r="D31">
            <v>0</v>
          </cell>
          <cell r="E31">
            <v>93041413.980000019</v>
          </cell>
        </row>
        <row r="32">
          <cell r="A32" t="str">
            <v>AAA280</v>
          </cell>
          <cell r="B32" t="str">
            <v>A.II.1) Terreni</v>
          </cell>
          <cell r="C32">
            <v>858181.67</v>
          </cell>
          <cell r="D32">
            <v>0</v>
          </cell>
          <cell r="E32">
            <v>858181.67</v>
          </cell>
        </row>
        <row r="33">
          <cell r="A33" t="str">
            <v>AAA290</v>
          </cell>
          <cell r="B33" t="str">
            <v xml:space="preserve">     A.II.1.a) Terreni disponibili</v>
          </cell>
          <cell r="C33">
            <v>858181.67</v>
          </cell>
          <cell r="D33">
            <v>0</v>
          </cell>
          <cell r="E33">
            <v>858181.67</v>
          </cell>
        </row>
        <row r="34">
          <cell r="A34" t="str">
            <v>AAA300</v>
          </cell>
          <cell r="B34" t="str">
            <v xml:space="preserve">     A.II.1.b) Terreni indisponibili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AAA310</v>
          </cell>
          <cell r="B35" t="str">
            <v>A.II.2) Fabbricati</v>
          </cell>
          <cell r="C35">
            <v>74912654.410000011</v>
          </cell>
          <cell r="D35">
            <v>0</v>
          </cell>
          <cell r="E35">
            <v>74912654.410000011</v>
          </cell>
        </row>
        <row r="36">
          <cell r="A36" t="str">
            <v>AAA320</v>
          </cell>
          <cell r="B36" t="str">
            <v xml:space="preserve">     A.II.2.a) Fabbricati non strumentali (disponibili)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AAA330</v>
          </cell>
          <cell r="B37" t="str">
            <v xml:space="preserve">        A.II.2.a.1) Fabbricati non strumentali (disponibili)</v>
          </cell>
          <cell r="C37">
            <v>433359</v>
          </cell>
          <cell r="D37">
            <v>0</v>
          </cell>
          <cell r="E37">
            <v>433359</v>
          </cell>
        </row>
        <row r="38">
          <cell r="A38" t="str">
            <v>AAA340</v>
          </cell>
          <cell r="B38" t="str">
            <v xml:space="preserve">        A.II.2.a.2) F.do Amm.to Fabbricati non strumentali (disponibili)</v>
          </cell>
          <cell r="C38">
            <v>433359</v>
          </cell>
          <cell r="D38">
            <v>0</v>
          </cell>
          <cell r="E38">
            <v>433359</v>
          </cell>
        </row>
        <row r="39">
          <cell r="A39" t="str">
            <v>AAA350</v>
          </cell>
          <cell r="B39" t="str">
            <v xml:space="preserve">     A.II.2.b) Fabbricati strumentali (indisponibili)</v>
          </cell>
          <cell r="C39">
            <v>74912654.410000011</v>
          </cell>
          <cell r="D39">
            <v>0</v>
          </cell>
          <cell r="E39">
            <v>74912654.410000011</v>
          </cell>
        </row>
        <row r="40">
          <cell r="A40" t="str">
            <v>AAA360</v>
          </cell>
          <cell r="B40" t="str">
            <v xml:space="preserve">        A.II.2.b.1) Fabbricati strumentali (indisponibili)</v>
          </cell>
          <cell r="C40">
            <v>152591100.62</v>
          </cell>
          <cell r="D40">
            <v>0</v>
          </cell>
          <cell r="E40">
            <v>152591100.62</v>
          </cell>
        </row>
        <row r="41">
          <cell r="A41" t="str">
            <v>AAA370</v>
          </cell>
          <cell r="B41" t="str">
            <v xml:space="preserve">        A.II.2.b.2) F.do Amm.to Fabbricati strumentali (indisponibili)</v>
          </cell>
          <cell r="C41">
            <v>77678446.209999993</v>
          </cell>
          <cell r="D41">
            <v>0</v>
          </cell>
          <cell r="E41">
            <v>77678446.209999993</v>
          </cell>
        </row>
        <row r="42">
          <cell r="A42" t="str">
            <v>AAA380</v>
          </cell>
          <cell r="B42" t="str">
            <v>A.II.3) Impianti e macchinari</v>
          </cell>
          <cell r="C42">
            <v>638114.91000000015</v>
          </cell>
          <cell r="D42">
            <v>0</v>
          </cell>
          <cell r="E42">
            <v>638114.91000000015</v>
          </cell>
        </row>
        <row r="43">
          <cell r="A43" t="str">
            <v>AAA390</v>
          </cell>
          <cell r="B43" t="str">
            <v xml:space="preserve">     A.II.3.a) Impianti e macchinari</v>
          </cell>
          <cell r="C43">
            <v>7801497.4000000004</v>
          </cell>
          <cell r="D43">
            <v>0</v>
          </cell>
          <cell r="E43">
            <v>7801497.4000000004</v>
          </cell>
        </row>
        <row r="44">
          <cell r="A44" t="str">
            <v>AAA400</v>
          </cell>
          <cell r="B44" t="str">
            <v xml:space="preserve">     A.II.3.b) F.do Amm.to Impianti e macchinari</v>
          </cell>
          <cell r="C44">
            <v>7163382.4900000002</v>
          </cell>
          <cell r="D44">
            <v>0</v>
          </cell>
          <cell r="E44">
            <v>7163382.4900000002</v>
          </cell>
        </row>
        <row r="45">
          <cell r="A45" t="str">
            <v>AAA410</v>
          </cell>
          <cell r="B45" t="str">
            <v>A.II.4) Attrezzature sanitarie e scientifiche</v>
          </cell>
          <cell r="C45">
            <v>14132564.420000002</v>
          </cell>
          <cell r="D45">
            <v>0</v>
          </cell>
          <cell r="E45">
            <v>14132564.420000002</v>
          </cell>
        </row>
        <row r="46">
          <cell r="A46" t="str">
            <v>AAA420</v>
          </cell>
          <cell r="B46" t="str">
            <v xml:space="preserve">     A.II.4.a) Attrezzature sanitarie e scientifiche</v>
          </cell>
          <cell r="C46">
            <v>74655038.329999998</v>
          </cell>
          <cell r="D46">
            <v>0</v>
          </cell>
          <cell r="E46">
            <v>74655038.329999998</v>
          </cell>
        </row>
        <row r="47">
          <cell r="A47" t="str">
            <v>AAA430</v>
          </cell>
          <cell r="B47" t="str">
            <v xml:space="preserve">     A.II.4.b) F.do Amm.to Attrezzature sanitarie e scientifiche</v>
          </cell>
          <cell r="C47">
            <v>60522473.909999996</v>
          </cell>
          <cell r="D47">
            <v>0</v>
          </cell>
          <cell r="E47">
            <v>60522473.909999996</v>
          </cell>
        </row>
        <row r="48">
          <cell r="A48" t="str">
            <v>AAA440</v>
          </cell>
          <cell r="B48" t="str">
            <v>A.II.5) Mobili e arredi</v>
          </cell>
          <cell r="C48">
            <v>407752.31000000052</v>
          </cell>
          <cell r="D48">
            <v>0</v>
          </cell>
          <cell r="E48">
            <v>407752.31000000052</v>
          </cell>
        </row>
        <row r="49">
          <cell r="A49" t="str">
            <v>AAA450</v>
          </cell>
          <cell r="B49" t="str">
            <v xml:space="preserve">     A.II.5.a) Mobili e arredi</v>
          </cell>
          <cell r="C49">
            <v>7165205.9000000004</v>
          </cell>
          <cell r="D49">
            <v>0</v>
          </cell>
          <cell r="E49">
            <v>7165205.9000000004</v>
          </cell>
        </row>
        <row r="50">
          <cell r="A50" t="str">
            <v>AAA460</v>
          </cell>
          <cell r="B50" t="str">
            <v xml:space="preserve">     A.II.5.b) F.do Amm.to Mobili e arredi</v>
          </cell>
          <cell r="C50">
            <v>6757453.5899999999</v>
          </cell>
          <cell r="D50">
            <v>0</v>
          </cell>
          <cell r="E50">
            <v>6757453.5899999999</v>
          </cell>
        </row>
        <row r="51">
          <cell r="A51" t="str">
            <v>AAA470</v>
          </cell>
          <cell r="B51" t="str">
            <v>A.II.6) Automezzi</v>
          </cell>
          <cell r="C51">
            <v>22569.010000000009</v>
          </cell>
          <cell r="D51">
            <v>0</v>
          </cell>
          <cell r="E51">
            <v>22569.010000000009</v>
          </cell>
        </row>
        <row r="52">
          <cell r="A52" t="str">
            <v>AAA480</v>
          </cell>
          <cell r="B52" t="str">
            <v xml:space="preserve">     A.II.6.a) Automezzi</v>
          </cell>
          <cell r="C52">
            <v>1704996.33</v>
          </cell>
          <cell r="D52">
            <v>0</v>
          </cell>
          <cell r="E52">
            <v>1704996.33</v>
          </cell>
        </row>
        <row r="53">
          <cell r="A53" t="str">
            <v>AAA490</v>
          </cell>
          <cell r="B53" t="str">
            <v xml:space="preserve">     A.II.6.b) F.do Amm.to Automezzi</v>
          </cell>
          <cell r="C53">
            <v>1682427.32</v>
          </cell>
          <cell r="D53">
            <v>0</v>
          </cell>
          <cell r="E53">
            <v>1682427.32</v>
          </cell>
        </row>
        <row r="54">
          <cell r="A54" t="str">
            <v>AAA500</v>
          </cell>
          <cell r="B54" t="str">
            <v>A.II.7) Oggetti d'arte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AAA510</v>
          </cell>
          <cell r="B55" t="str">
            <v>A.II.8) Altri beni materiali</v>
          </cell>
          <cell r="C55">
            <v>279227.69000000041</v>
          </cell>
          <cell r="D55">
            <v>0</v>
          </cell>
          <cell r="E55">
            <v>279227.69000000041</v>
          </cell>
        </row>
        <row r="56">
          <cell r="A56" t="str">
            <v>AAA520</v>
          </cell>
          <cell r="B56" t="str">
            <v xml:space="preserve">     A.II.8.a) Altri beni materiali</v>
          </cell>
          <cell r="C56">
            <v>6269826.1600000001</v>
          </cell>
          <cell r="D56">
            <v>0</v>
          </cell>
          <cell r="E56">
            <v>6269826.1600000001</v>
          </cell>
        </row>
        <row r="57">
          <cell r="A57" t="str">
            <v>AAA530</v>
          </cell>
          <cell r="B57" t="str">
            <v xml:space="preserve">     A.II.8.b) F.do Amm.to Altri beni materiali</v>
          </cell>
          <cell r="C57">
            <v>5990598.4699999997</v>
          </cell>
          <cell r="D57">
            <v>0</v>
          </cell>
          <cell r="E57">
            <v>5990598.4699999997</v>
          </cell>
        </row>
        <row r="58">
          <cell r="A58" t="str">
            <v>AAA540</v>
          </cell>
          <cell r="B58" t="str">
            <v>A.II.9) Immobilizzazioni materiali in corso e acconti</v>
          </cell>
          <cell r="C58">
            <v>1790349.56</v>
          </cell>
          <cell r="D58">
            <v>0</v>
          </cell>
          <cell r="E58">
            <v>1790349.56</v>
          </cell>
        </row>
        <row r="59">
          <cell r="A59" t="str">
            <v>AAA550</v>
          </cell>
          <cell r="B59" t="str">
            <v>A.II.10) Fondo Svalutazione immobilizzazioni materiali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AAA560</v>
          </cell>
          <cell r="B60" t="str">
            <v xml:space="preserve">     A.II.10.a) F.do Svalut. Terreni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AAA570</v>
          </cell>
          <cell r="B61" t="str">
            <v xml:space="preserve">     A.II.10.b) F.do Svalut. Fabbricati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AAA580</v>
          </cell>
          <cell r="B62" t="str">
            <v xml:space="preserve">     A.II.10.c) F.do Svalut. Impianti e macchinari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AAA590</v>
          </cell>
          <cell r="B63" t="str">
            <v xml:space="preserve">     A.II.10.d) F.do Svalut. Attrezzature sanitarie e scientifiche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AAA600</v>
          </cell>
          <cell r="B64" t="str">
            <v xml:space="preserve">     A.II.10.e) F.do Svalut. Mobili e arredi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AAA610</v>
          </cell>
          <cell r="B65" t="str">
            <v xml:space="preserve">     A.II.10.f) F.do Svalut. Automezzi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AAA620</v>
          </cell>
          <cell r="B66" t="str">
            <v xml:space="preserve">     A.II.10.g) F.do Svalut. Oggetti d'arte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AAA630</v>
          </cell>
          <cell r="B67" t="str">
            <v xml:space="preserve">     A.II.10.h) F.do Svalut. Altre immobilizzazioni materiali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AAA640</v>
          </cell>
          <cell r="B68" t="str">
            <v>A.III)  IMMOBILIZZAZIONI FINANZIARIE</v>
          </cell>
          <cell r="C68">
            <v>122561.03</v>
          </cell>
          <cell r="D68">
            <v>0</v>
          </cell>
          <cell r="E68">
            <v>122561.03</v>
          </cell>
        </row>
        <row r="69">
          <cell r="A69" t="str">
            <v>AAA650</v>
          </cell>
          <cell r="B69" t="str">
            <v>A.III.1) Crediti finanziari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AAA660</v>
          </cell>
          <cell r="B70" t="str">
            <v xml:space="preserve">     A.III.1.a) Crediti finanziari v/Stato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AAA670</v>
          </cell>
          <cell r="B71" t="str">
            <v xml:space="preserve">     A.III.1.b) Crediti finanziari v/Regione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AAA680</v>
          </cell>
          <cell r="B72" t="str">
            <v xml:space="preserve">     A.III.1.c) Crediti finanziari v/partecipate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AAA690</v>
          </cell>
          <cell r="B73" t="str">
            <v xml:space="preserve">     A.III.1.d) Crediti finanziari v/altri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AAA700</v>
          </cell>
          <cell r="B74" t="str">
            <v>A.III.2) Titoli</v>
          </cell>
          <cell r="C74">
            <v>122561.03</v>
          </cell>
          <cell r="D74">
            <v>0</v>
          </cell>
          <cell r="E74">
            <v>122561.03</v>
          </cell>
        </row>
        <row r="75">
          <cell r="A75" t="str">
            <v>AAA710</v>
          </cell>
          <cell r="B75" t="str">
            <v xml:space="preserve">     A.III.2.a) Partecipazioni</v>
          </cell>
          <cell r="C75">
            <v>122561.03</v>
          </cell>
          <cell r="D75">
            <v>0</v>
          </cell>
          <cell r="E75">
            <v>122561.03</v>
          </cell>
        </row>
        <row r="76">
          <cell r="A76" t="str">
            <v>AAA720</v>
          </cell>
          <cell r="B76" t="str">
            <v xml:space="preserve">     A.III.2.b) Altri titoli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AAA730</v>
          </cell>
          <cell r="B77" t="str">
            <v xml:space="preserve">        A.III.2.b.1) Titoli di Stato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AAA740</v>
          </cell>
          <cell r="B78" t="str">
            <v xml:space="preserve">        A.III.2.b.2) Altre Obbligazioni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AAA750</v>
          </cell>
          <cell r="B79" t="str">
            <v xml:space="preserve">        A.III.2.b.3) Titoli azionari quotati in Borsa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AAA760</v>
          </cell>
          <cell r="B80" t="str">
            <v xml:space="preserve">        A.III.2.b.4) Titoli diversi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ABZ999</v>
          </cell>
          <cell r="B81" t="str">
            <v>B)  ATTIVO CIRCOLANTE</v>
          </cell>
          <cell r="C81">
            <v>173768239.25</v>
          </cell>
          <cell r="D81">
            <v>0</v>
          </cell>
          <cell r="E81">
            <v>173768239.25</v>
          </cell>
        </row>
        <row r="82">
          <cell r="A82" t="str">
            <v>ABA000</v>
          </cell>
          <cell r="B82" t="str">
            <v>B.I)  RIMANENZE</v>
          </cell>
          <cell r="C82">
            <v>12783308.109999999</v>
          </cell>
          <cell r="D82">
            <v>0</v>
          </cell>
          <cell r="E82">
            <v>12783308.109999999</v>
          </cell>
        </row>
        <row r="83">
          <cell r="A83" t="str">
            <v>ABA010</v>
          </cell>
          <cell r="B83" t="str">
            <v>B.I.1) Rimanenze materiale sanitario</v>
          </cell>
          <cell r="C83">
            <v>12349304.809999999</v>
          </cell>
          <cell r="D83">
            <v>0</v>
          </cell>
          <cell r="E83">
            <v>12349304.809999999</v>
          </cell>
        </row>
        <row r="84">
          <cell r="A84" t="str">
            <v>ABA020</v>
          </cell>
          <cell r="B84" t="str">
            <v xml:space="preserve">    B.I.1.a)  Prodotti farmaceutici ed emoderivati</v>
          </cell>
          <cell r="C84">
            <v>5616848.6600000001</v>
          </cell>
          <cell r="D84">
            <v>0</v>
          </cell>
          <cell r="E84">
            <v>5616848.6600000001</v>
          </cell>
        </row>
        <row r="85">
          <cell r="A85" t="str">
            <v>ABA030</v>
          </cell>
          <cell r="B85" t="str">
            <v xml:space="preserve">    B.I.1.b)  Sangue ed emocomponenti</v>
          </cell>
          <cell r="C85">
            <v>90332.34</v>
          </cell>
          <cell r="D85">
            <v>0</v>
          </cell>
          <cell r="E85">
            <v>90332.34</v>
          </cell>
        </row>
        <row r="86">
          <cell r="A86" t="str">
            <v>ABA040</v>
          </cell>
          <cell r="B86" t="str">
            <v xml:space="preserve">    B.I.1.c)  Dispositivi medici</v>
          </cell>
          <cell r="C86">
            <v>2448146.62</v>
          </cell>
          <cell r="D86">
            <v>0</v>
          </cell>
          <cell r="E86">
            <v>2448146.62</v>
          </cell>
        </row>
        <row r="87">
          <cell r="A87" t="str">
            <v>ABA050</v>
          </cell>
          <cell r="B87" t="str">
            <v xml:space="preserve">    B.I.1.d)  Prodotti dietetici</v>
          </cell>
          <cell r="C87">
            <v>86803.87</v>
          </cell>
          <cell r="D87">
            <v>0</v>
          </cell>
          <cell r="E87">
            <v>86803.87</v>
          </cell>
        </row>
        <row r="88">
          <cell r="A88" t="str">
            <v>ABA060</v>
          </cell>
          <cell r="B88" t="str">
            <v xml:space="preserve">    B.I.1.e)  Materiali per la profilassi (vaccini)</v>
          </cell>
          <cell r="C88">
            <v>1099594.8600000001</v>
          </cell>
          <cell r="D88">
            <v>0</v>
          </cell>
          <cell r="E88">
            <v>1099594.8600000001</v>
          </cell>
        </row>
        <row r="89">
          <cell r="A89" t="str">
            <v>ABA070</v>
          </cell>
          <cell r="B89" t="str">
            <v xml:space="preserve">    B.I.1.f)   Prodotti chimici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ABA080</v>
          </cell>
          <cell r="B90" t="str">
            <v xml:space="preserve">    B.I.1.g)  Materiali e prodotti per uso veterinario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ABA090</v>
          </cell>
          <cell r="B91" t="str">
            <v xml:space="preserve">    B.I.1.h)  Altri beni e prodotti sanitari</v>
          </cell>
          <cell r="C91">
            <v>3007578.46</v>
          </cell>
          <cell r="D91">
            <v>0</v>
          </cell>
          <cell r="E91">
            <v>3007578.46</v>
          </cell>
        </row>
        <row r="92">
          <cell r="A92" t="str">
            <v>ABA100</v>
          </cell>
          <cell r="B92" t="str">
            <v xml:space="preserve">    B.I.1.i)   Acconti per acquisto di beni e prodotti sanitari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ABA110</v>
          </cell>
          <cell r="B93" t="str">
            <v>B.I.2) Rimanenze materiale non sanitario</v>
          </cell>
          <cell r="C93">
            <v>434003.3</v>
          </cell>
          <cell r="D93">
            <v>0</v>
          </cell>
          <cell r="E93">
            <v>434003.3</v>
          </cell>
        </row>
        <row r="94">
          <cell r="A94" t="str">
            <v>ABA120</v>
          </cell>
          <cell r="B94" t="str">
            <v xml:space="preserve">    B.I.2.a)  Prodotti farmaceutici ed emoderivati</v>
          </cell>
          <cell r="C94">
            <v>801.86</v>
          </cell>
          <cell r="D94">
            <v>0</v>
          </cell>
          <cell r="E94">
            <v>801.86</v>
          </cell>
        </row>
        <row r="95">
          <cell r="A95" t="str">
            <v>ABA130</v>
          </cell>
          <cell r="B95" t="str">
            <v xml:space="preserve">    B.I.2.b)  Materiali di guardaroba, di pulizia, e di convivenza in genere</v>
          </cell>
          <cell r="C95">
            <v>140013.70000000001</v>
          </cell>
          <cell r="D95">
            <v>0</v>
          </cell>
          <cell r="E95">
            <v>140013.70000000001</v>
          </cell>
        </row>
        <row r="96">
          <cell r="A96" t="str">
            <v>ABA140</v>
          </cell>
          <cell r="B96" t="str">
            <v xml:space="preserve">    B.I.2.c)  Combustibili, carburanti e lubrificanti</v>
          </cell>
          <cell r="C96">
            <v>43179.68</v>
          </cell>
          <cell r="D96">
            <v>0</v>
          </cell>
          <cell r="E96">
            <v>43179.68</v>
          </cell>
        </row>
        <row r="97">
          <cell r="A97" t="str">
            <v>ABA150</v>
          </cell>
          <cell r="B97" t="str">
            <v xml:space="preserve">    B.I.2.d)  Supporti informatici e cancelleria</v>
          </cell>
          <cell r="C97">
            <v>220196.46</v>
          </cell>
          <cell r="D97">
            <v>0</v>
          </cell>
          <cell r="E97">
            <v>220196.46</v>
          </cell>
        </row>
        <row r="98">
          <cell r="A98" t="str">
            <v>ABA160</v>
          </cell>
          <cell r="B98" t="str">
            <v xml:space="preserve">    B.I.2.e)  Materiale per la manutenzione</v>
          </cell>
          <cell r="C98">
            <v>2483.4499999999998</v>
          </cell>
          <cell r="D98">
            <v>0</v>
          </cell>
          <cell r="E98">
            <v>2483.4499999999998</v>
          </cell>
        </row>
        <row r="99">
          <cell r="A99" t="str">
            <v>ABA170</v>
          </cell>
          <cell r="B99" t="str">
            <v xml:space="preserve">    B.I.2.f)   Altri beni e prodotti non sanitari</v>
          </cell>
          <cell r="C99">
            <v>27328.15</v>
          </cell>
          <cell r="D99">
            <v>0</v>
          </cell>
          <cell r="E99">
            <v>27328.15</v>
          </cell>
        </row>
        <row r="100">
          <cell r="A100" t="str">
            <v>ABA180</v>
          </cell>
          <cell r="B100" t="str">
            <v xml:space="preserve">    B.I.2.g)  Acconti per acquisto di beni e prodotti non sanitari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ABA190</v>
          </cell>
          <cell r="B101" t="str">
            <v xml:space="preserve">B.II)  CREDITI </v>
          </cell>
          <cell r="C101">
            <v>142133968.45000002</v>
          </cell>
          <cell r="D101">
            <v>0</v>
          </cell>
          <cell r="E101">
            <v>142133968.45000002</v>
          </cell>
        </row>
        <row r="102">
          <cell r="A102" t="str">
            <v>ABA200</v>
          </cell>
          <cell r="B102" t="str">
            <v>B.II.1)  Crediti v/Stato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ABA210</v>
          </cell>
          <cell r="B103" t="str">
            <v xml:space="preserve">    B.II.1.a)  Crediti v/Stato per spesa corrente - Integrazione a norma del D.L.vo 56/2000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>ABA220</v>
          </cell>
          <cell r="B104" t="str">
            <v xml:space="preserve">    B.II.1.b)  Crediti v/Stato per spesa corrente - FSN</v>
          </cell>
          <cell r="C104">
            <v>0</v>
          </cell>
          <cell r="D104">
            <v>0</v>
          </cell>
          <cell r="E104">
            <v>0</v>
          </cell>
        </row>
        <row r="105">
          <cell r="A105" t="str">
            <v>ABA230</v>
          </cell>
          <cell r="B105" t="str">
            <v xml:space="preserve">    B.II.1.c)  Crediti v/Stato per mobilità attiva extraregionale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ABA240</v>
          </cell>
          <cell r="B106" t="str">
            <v xml:space="preserve">    B.II.1.d)  Crediti v/Stato per mobilità attiva internazionale</v>
          </cell>
          <cell r="C106">
            <v>0</v>
          </cell>
          <cell r="D106">
            <v>0</v>
          </cell>
          <cell r="E106">
            <v>0</v>
          </cell>
        </row>
        <row r="107">
          <cell r="A107" t="str">
            <v>ABA250</v>
          </cell>
          <cell r="B107" t="str">
            <v xml:space="preserve">    B.II.1.e)  Crediti v/Stato per acconto quota fabbisogno sanitario regionale standard</v>
          </cell>
          <cell r="C107">
            <v>0</v>
          </cell>
          <cell r="D107">
            <v>0</v>
          </cell>
          <cell r="E107">
            <v>0</v>
          </cell>
        </row>
        <row r="108">
          <cell r="A108" t="str">
            <v>ABA260</v>
          </cell>
          <cell r="B108" t="str">
            <v xml:space="preserve">    B.II.1.f)   Crediti v/Stato per finanziamento sanitario aggiuntivo corrente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ABA270</v>
          </cell>
          <cell r="B109" t="str">
            <v xml:space="preserve">    B.II.1.g)  Crediti v/Stato per spesa corrente - altro</v>
          </cell>
          <cell r="C109">
            <v>0</v>
          </cell>
          <cell r="D109">
            <v>0</v>
          </cell>
          <cell r="E109">
            <v>0</v>
          </cell>
        </row>
        <row r="110">
          <cell r="A110" t="str">
            <v>ABA280</v>
          </cell>
          <cell r="B110" t="str">
            <v xml:space="preserve">    B.II.1.h)  Crediti v/Stato per finanziamenti per investimenti</v>
          </cell>
          <cell r="C110">
            <v>0</v>
          </cell>
          <cell r="D110">
            <v>0</v>
          </cell>
          <cell r="E110">
            <v>0</v>
          </cell>
        </row>
        <row r="111">
          <cell r="A111" t="str">
            <v>ABA290</v>
          </cell>
          <cell r="B111" t="str">
            <v xml:space="preserve">    B.II.1.i)   Crediti v/Stato per ricerca</v>
          </cell>
          <cell r="C111">
            <v>0</v>
          </cell>
          <cell r="D111">
            <v>0</v>
          </cell>
          <cell r="E111">
            <v>0</v>
          </cell>
        </row>
        <row r="112">
          <cell r="A112" t="str">
            <v>ABA300</v>
          </cell>
          <cell r="B112" t="str">
            <v xml:space="preserve">       B.II.1.i.1)  Crediti v/Stato per ricerca corrente - Ministero della Salute</v>
          </cell>
          <cell r="C112">
            <v>0</v>
          </cell>
          <cell r="D112">
            <v>0</v>
          </cell>
          <cell r="E112">
            <v>0</v>
          </cell>
        </row>
        <row r="113">
          <cell r="A113" t="str">
            <v>ABA310</v>
          </cell>
          <cell r="B113" t="str">
            <v xml:space="preserve">       B.II.1.i.2)  Crediti v/Stato per ricerca finalizzata - Ministero della Salute</v>
          </cell>
          <cell r="C113">
            <v>0</v>
          </cell>
          <cell r="D113">
            <v>0</v>
          </cell>
          <cell r="E113">
            <v>0</v>
          </cell>
        </row>
        <row r="114">
          <cell r="A114" t="str">
            <v>ABA320</v>
          </cell>
          <cell r="B114" t="str">
            <v xml:space="preserve">       B.II.1.i.3)  Crediti v/Stato per ricerca - altre Amministrazioni centrali </v>
          </cell>
          <cell r="C114">
            <v>0</v>
          </cell>
          <cell r="D114">
            <v>0</v>
          </cell>
          <cell r="E114">
            <v>0</v>
          </cell>
        </row>
        <row r="115">
          <cell r="A115" t="str">
            <v>ABA330</v>
          </cell>
          <cell r="B115" t="str">
            <v xml:space="preserve">       B.II.1.i.4)  Crediti v/Stato per ricerca - finanziamenti per investimenti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ABA340</v>
          </cell>
          <cell r="B116" t="str">
            <v xml:space="preserve">    B.II.1.l)  Crediti v/prefetture</v>
          </cell>
          <cell r="C116">
            <v>0</v>
          </cell>
          <cell r="D116">
            <v>0</v>
          </cell>
          <cell r="E116">
            <v>0</v>
          </cell>
        </row>
        <row r="117">
          <cell r="A117" t="str">
            <v>ABA350</v>
          </cell>
          <cell r="B117" t="str">
            <v>B.II.2)  Crediti v/Regione o Provincia Autonoma</v>
          </cell>
          <cell r="C117">
            <v>128659400.76000001</v>
          </cell>
          <cell r="D117">
            <v>0</v>
          </cell>
          <cell r="E117">
            <v>128659400.76000001</v>
          </cell>
        </row>
        <row r="118">
          <cell r="A118" t="str">
            <v>ABA360</v>
          </cell>
          <cell r="B118" t="str">
            <v>B.II.2.a)  Crediti v/Regione o Provincia Autonoma per spesa corrente</v>
          </cell>
          <cell r="C118">
            <v>75488998.079999998</v>
          </cell>
          <cell r="D118">
            <v>0</v>
          </cell>
          <cell r="E118">
            <v>75488998.079999998</v>
          </cell>
        </row>
        <row r="119">
          <cell r="A119" t="str">
            <v>ABA390</v>
          </cell>
          <cell r="B119" t="str">
            <v xml:space="preserve">       B.II.2.a.1)   Crediti v/Regione o Provincia Autonoma per quota FSR</v>
          </cell>
          <cell r="C119">
            <v>59796362.369999997</v>
          </cell>
          <cell r="D119">
            <v>0</v>
          </cell>
          <cell r="E119">
            <v>59796362.369999997</v>
          </cell>
        </row>
        <row r="120">
          <cell r="A120" t="str">
            <v>ABA400</v>
          </cell>
          <cell r="B120" t="str">
            <v xml:space="preserve">       B.II.2.a.2)  Crediti v/Regione o Provincia Autonoma per mobilità attiva intraregionale</v>
          </cell>
          <cell r="C120">
            <v>0</v>
          </cell>
          <cell r="D120">
            <v>0</v>
          </cell>
          <cell r="E120">
            <v>0</v>
          </cell>
        </row>
        <row r="121">
          <cell r="A121" t="str">
            <v>ABA410</v>
          </cell>
          <cell r="B121" t="str">
            <v xml:space="preserve">       B.II.2.a.3)  Crediti v/Regione o Provincia Autonoma per mobilità attiva extraregionale</v>
          </cell>
          <cell r="C121">
            <v>0</v>
          </cell>
          <cell r="D121">
            <v>0</v>
          </cell>
          <cell r="E121">
            <v>0</v>
          </cell>
        </row>
        <row r="122">
          <cell r="A122" t="str">
            <v>ABA420</v>
          </cell>
          <cell r="B122" t="str">
            <v xml:space="preserve">       B.II.2.a.4)  Crediti v/Regione o Provincia Autonoma per acconto quota FSR</v>
          </cell>
          <cell r="C122">
            <v>0</v>
          </cell>
          <cell r="D122">
            <v>0</v>
          </cell>
          <cell r="E122">
            <v>0</v>
          </cell>
        </row>
        <row r="123">
          <cell r="A123" t="str">
            <v>ABA430</v>
          </cell>
          <cell r="B123" t="str">
            <v xml:space="preserve">       B.II.2.a.5)  Crediti v/Regione o Provincia Autonoma per mobilità attiva extraregionale</v>
          </cell>
          <cell r="C123">
            <v>0</v>
          </cell>
          <cell r="D123">
            <v>0</v>
          </cell>
          <cell r="E123">
            <v>0</v>
          </cell>
        </row>
        <row r="124">
          <cell r="A124" t="str">
            <v>ABA440</v>
          </cell>
          <cell r="B124" t="str">
            <v xml:space="preserve">       B.II.2.a.6)  Crediti v/Regione o Provincia Autonoma per finanziamento sanitario aggiuntivo               corrente extra LEA</v>
          </cell>
          <cell r="C124">
            <v>0</v>
          </cell>
          <cell r="D124">
            <v>0</v>
          </cell>
          <cell r="E124">
            <v>0</v>
          </cell>
        </row>
        <row r="125">
          <cell r="A125" t="str">
            <v>ABA450</v>
          </cell>
          <cell r="B125" t="str">
            <v xml:space="preserve">       B.II.2.a.7)  Crediti v/Regione o Provincia Autonoma per spesa corrente - altro</v>
          </cell>
          <cell r="C125">
            <v>15481104.549999999</v>
          </cell>
          <cell r="D125">
            <v>0</v>
          </cell>
          <cell r="E125">
            <v>15481104.549999999</v>
          </cell>
        </row>
        <row r="126">
          <cell r="A126" t="str">
            <v>ABA451</v>
          </cell>
          <cell r="B126" t="str">
            <v xml:space="preserve">       B.II.2.a.8) Crediti v/Regione o Provincia Autonoma per spesa corrente - STP (ex D.lgs. 286/98)</v>
          </cell>
          <cell r="C126">
            <v>211531.16</v>
          </cell>
          <cell r="E126">
            <v>211531.16</v>
          </cell>
        </row>
        <row r="127">
          <cell r="A127" t="str">
            <v>ABA460</v>
          </cell>
          <cell r="B127" t="str">
            <v xml:space="preserve">       B.II.2.a.9)  Crediti v/Regione o Provincia Autonoma per ricerca</v>
          </cell>
          <cell r="C127">
            <v>0</v>
          </cell>
          <cell r="D127">
            <v>0</v>
          </cell>
          <cell r="E127">
            <v>0</v>
          </cell>
        </row>
        <row r="128">
          <cell r="A128" t="str">
            <v>ABA461</v>
          </cell>
          <cell r="B128" t="str">
            <v xml:space="preserve">       B.II.2.a.10) Crediti v/Regione o Provincia Autonoma per mobilità attiva internazionale</v>
          </cell>
        </row>
        <row r="129">
          <cell r="A129" t="str">
            <v>ABA470</v>
          </cell>
          <cell r="B129" t="str">
            <v>B.II.2.b) Crediti v/Regione o Provincia Autonoma per versamenti a patrimonio netto</v>
          </cell>
          <cell r="C129">
            <v>46734731.840000004</v>
          </cell>
          <cell r="D129">
            <v>0</v>
          </cell>
          <cell r="E129">
            <v>46734731.840000004</v>
          </cell>
        </row>
        <row r="130">
          <cell r="A130" t="str">
            <v>ABA480</v>
          </cell>
          <cell r="B130" t="str">
            <v xml:space="preserve">       B.II.2.b.1) Crediti v/Regione o Provincia Autonoma per finanziamenti per investimenti</v>
          </cell>
          <cell r="C130">
            <v>46734731.840000004</v>
          </cell>
          <cell r="D130">
            <v>0</v>
          </cell>
          <cell r="E130">
            <v>46734731.840000004</v>
          </cell>
        </row>
        <row r="131">
          <cell r="A131" t="str">
            <v>ABA490</v>
          </cell>
          <cell r="B131" t="str">
            <v xml:space="preserve">       B.II.2.b.2) Crediti v/Regione o Provincia Autonoma per incremento fondo dotazione</v>
          </cell>
          <cell r="C131">
            <v>0</v>
          </cell>
          <cell r="D131">
            <v>0</v>
          </cell>
          <cell r="E131">
            <v>0</v>
          </cell>
        </row>
        <row r="132">
          <cell r="A132" t="str">
            <v>ABA500</v>
          </cell>
          <cell r="B132" t="str">
            <v xml:space="preserve">       B.II.2.b.3) Crediti v/Regione o Provincia Autonoma per ripiano perdite</v>
          </cell>
          <cell r="C132">
            <v>0</v>
          </cell>
          <cell r="D132">
            <v>0</v>
          </cell>
          <cell r="E132">
            <v>0</v>
          </cell>
        </row>
        <row r="133">
          <cell r="A133" t="str">
            <v>ABA501</v>
          </cell>
          <cell r="B133" t="str">
            <v xml:space="preserve">       B.II.2.b.4) Crediti v/Regione o Provincia Autonoma per anticipazione ripiano disavanzo programmato dai Piani aziendali di cui all'art. 1, comma 528, L. 208/2015</v>
          </cell>
        </row>
        <row r="134">
          <cell r="A134" t="str">
            <v>ABA510</v>
          </cell>
          <cell r="B134" t="str">
            <v xml:space="preserve">       B.II.2.b.5) Crediti v/Regione per copertura debiti al 31/12/2005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ABA520</v>
          </cell>
          <cell r="B135" t="str">
            <v xml:space="preserve">       B.II.2.b.6) Crediti v/Regione o Provincia Autonoma per ricostituzione risorse da investimenti  esercizi precedenti</v>
          </cell>
          <cell r="C135">
            <v>0</v>
          </cell>
          <cell r="D135">
            <v>0</v>
          </cell>
          <cell r="E135">
            <v>0</v>
          </cell>
        </row>
        <row r="136">
          <cell r="A136" t="str">
            <v>ABA521</v>
          </cell>
          <cell r="B136" t="str">
            <v>B.II.2.c)  Crediti v/Regione o Provincia Autonoma per contributi L. 210/92</v>
          </cell>
          <cell r="C136">
            <v>6435670.8399999999</v>
          </cell>
          <cell r="D136">
            <v>0</v>
          </cell>
          <cell r="E136">
            <v>6435670.8399999999</v>
          </cell>
        </row>
        <row r="137">
          <cell r="A137" t="str">
            <v>ABA522</v>
          </cell>
          <cell r="B137" t="str">
            <v>B.II.2.d) Crediti v/Regione o Provincia Autonoma per contributi L. 210/92 – aziende sanitarie</v>
          </cell>
          <cell r="C137">
            <v>0</v>
          </cell>
          <cell r="D137">
            <v>0</v>
          </cell>
          <cell r="E137">
            <v>0</v>
          </cell>
        </row>
        <row r="138">
          <cell r="A138" t="str">
            <v>ABA530</v>
          </cell>
          <cell r="B138" t="str">
            <v>B.II.3)  Crediti v/Comuni</v>
          </cell>
          <cell r="C138">
            <v>2983107.8299999996</v>
          </cell>
          <cell r="D138">
            <v>0</v>
          </cell>
          <cell r="E138">
            <v>2983107.8299999996</v>
          </cell>
        </row>
        <row r="139">
          <cell r="A139" t="str">
            <v>ABA540</v>
          </cell>
          <cell r="B139" t="str">
            <v>B.II.4) Crediti v/Aziende sanitarie pubbliche</v>
          </cell>
          <cell r="C139">
            <v>3320408.57</v>
          </cell>
          <cell r="D139">
            <v>0</v>
          </cell>
          <cell r="E139">
            <v>3320408.57</v>
          </cell>
        </row>
        <row r="140">
          <cell r="A140" t="str">
            <v>ABA550</v>
          </cell>
          <cell r="B140" t="str">
            <v>B.II.4.a) Crediti v/Aziende sanitarie pubbliche della Regione</v>
          </cell>
          <cell r="C140">
            <v>3320408.57</v>
          </cell>
          <cell r="D140">
            <v>0</v>
          </cell>
          <cell r="E140">
            <v>3320408.57</v>
          </cell>
        </row>
        <row r="141">
          <cell r="A141" t="str">
            <v>ABA560</v>
          </cell>
          <cell r="B141" t="str">
            <v xml:space="preserve">       B.II.4.a.1) Crediti v/Aziende sanitarie pubbliche della Regione - per mobilità in compensazione</v>
          </cell>
          <cell r="C141">
            <v>0</v>
          </cell>
          <cell r="D141">
            <v>0</v>
          </cell>
          <cell r="E141">
            <v>0</v>
          </cell>
        </row>
        <row r="142">
          <cell r="A142" t="str">
            <v>ABA570</v>
          </cell>
          <cell r="B142" t="str">
            <v xml:space="preserve">       B.II.4.a.2) Crediti v/Aziende sanitarie pubbliche della Regione - per mobilità non in compensazione</v>
          </cell>
          <cell r="C142">
            <v>0</v>
          </cell>
          <cell r="D142">
            <v>0</v>
          </cell>
          <cell r="E142">
            <v>0</v>
          </cell>
        </row>
        <row r="143">
          <cell r="A143" t="str">
            <v>ABA580</v>
          </cell>
          <cell r="B143" t="str">
            <v xml:space="preserve">       B.II.4.a.3) Crediti v/Aziende sanitarie pubbliche della Regione - per altre prestazioni</v>
          </cell>
          <cell r="C143">
            <v>3201400.51</v>
          </cell>
          <cell r="D143">
            <v>0</v>
          </cell>
          <cell r="E143">
            <v>3201400.51</v>
          </cell>
        </row>
        <row r="144">
          <cell r="A144" t="str">
            <v>ABA590</v>
          </cell>
          <cell r="B144" t="str">
            <v xml:space="preserve">       B.II.4.b) Acconto quota FSR da distribuire</v>
          </cell>
          <cell r="C144">
            <v>0</v>
          </cell>
          <cell r="D144">
            <v>0</v>
          </cell>
          <cell r="E144">
            <v>0</v>
          </cell>
        </row>
        <row r="145">
          <cell r="A145" t="str">
            <v>ABA591</v>
          </cell>
          <cell r="B145" t="str">
            <v xml:space="preserve">       B.II.4.c) Crediti v/Aziende sanitarie pubbliche della Regione per anticipazione ripiano disavanzo programmato dai Piani aziendali di cui all'art. 1, comma 528, L. 208/2015</v>
          </cell>
          <cell r="C145">
            <v>0</v>
          </cell>
          <cell r="D145">
            <v>0</v>
          </cell>
          <cell r="E145">
            <v>0</v>
          </cell>
        </row>
        <row r="146">
          <cell r="A146" t="str">
            <v>ABA600</v>
          </cell>
          <cell r="B146" t="str">
            <v xml:space="preserve">       B.II.4.d) Crediti v/Aziende sanitarie pubbliche Extraregione</v>
          </cell>
          <cell r="C146">
            <v>119008.06</v>
          </cell>
          <cell r="D146">
            <v>0</v>
          </cell>
          <cell r="E146">
            <v>119008.06</v>
          </cell>
        </row>
        <row r="147">
          <cell r="A147" t="str">
            <v>ABA610</v>
          </cell>
          <cell r="B147" t="str">
            <v>B.II.5) Crediti v/società partecipate e/o enti dipendenti della Regione</v>
          </cell>
          <cell r="C147">
            <v>619328.74</v>
          </cell>
          <cell r="D147">
            <v>0</v>
          </cell>
          <cell r="E147">
            <v>619328.74</v>
          </cell>
        </row>
        <row r="148">
          <cell r="A148" t="str">
            <v>ABA620</v>
          </cell>
          <cell r="B148" t="str">
            <v xml:space="preserve">       B.II.5.a) Crediti v/enti regionali</v>
          </cell>
          <cell r="C148">
            <v>55</v>
          </cell>
          <cell r="D148">
            <v>0</v>
          </cell>
          <cell r="E148">
            <v>55</v>
          </cell>
        </row>
        <row r="149">
          <cell r="A149" t="str">
            <v>ABA630</v>
          </cell>
          <cell r="B149" t="str">
            <v xml:space="preserve">       B.II.5.b) Crediti v/sperimentazioni gestionali</v>
          </cell>
          <cell r="C149">
            <v>0</v>
          </cell>
          <cell r="D149">
            <v>0</v>
          </cell>
          <cell r="E149">
            <v>0</v>
          </cell>
        </row>
        <row r="150">
          <cell r="A150" t="str">
            <v>ABA640</v>
          </cell>
          <cell r="B150" t="str">
            <v xml:space="preserve">       B.II.5.c) Crediti v/altre partecipate</v>
          </cell>
          <cell r="C150">
            <v>619273.74</v>
          </cell>
          <cell r="D150">
            <v>0</v>
          </cell>
          <cell r="E150">
            <v>619273.74</v>
          </cell>
        </row>
        <row r="151">
          <cell r="A151" t="str">
            <v>ABA650</v>
          </cell>
          <cell r="B151" t="str">
            <v>B.II.6) Crediti v/Erario</v>
          </cell>
          <cell r="C151">
            <v>355096.86</v>
          </cell>
          <cell r="D151">
            <v>0</v>
          </cell>
          <cell r="E151">
            <v>355096.86</v>
          </cell>
        </row>
        <row r="152">
          <cell r="A152" t="str">
            <v>ABA660</v>
          </cell>
          <cell r="B152" t="str">
            <v>B.II.7) Crediti v/altri</v>
          </cell>
          <cell r="C152">
            <v>6196625.6899999995</v>
          </cell>
          <cell r="D152">
            <v>0</v>
          </cell>
          <cell r="E152">
            <v>6196625.6899999995</v>
          </cell>
        </row>
        <row r="153">
          <cell r="A153" t="str">
            <v>ABA670</v>
          </cell>
          <cell r="B153" t="str">
            <v xml:space="preserve">       B.II.7.a) Crediti v/clienti privati</v>
          </cell>
          <cell r="C153">
            <v>833695.22</v>
          </cell>
          <cell r="D153">
            <v>0</v>
          </cell>
          <cell r="E153">
            <v>833695.22</v>
          </cell>
        </row>
        <row r="154">
          <cell r="A154" t="str">
            <v>ABA680</v>
          </cell>
          <cell r="B154" t="str">
            <v xml:space="preserve">       B.II.7.b) Crediti v/gestioni liquidatorie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ABA690</v>
          </cell>
          <cell r="B155" t="str">
            <v xml:space="preserve">       B.II.7.c) Crediti v/altri soggetti pubblici</v>
          </cell>
          <cell r="C155">
            <v>53499.42</v>
          </cell>
          <cell r="D155">
            <v>0</v>
          </cell>
          <cell r="E155">
            <v>53499.42</v>
          </cell>
        </row>
        <row r="156">
          <cell r="A156" t="str">
            <v>ABA700</v>
          </cell>
          <cell r="B156" t="str">
            <v xml:space="preserve">       B.II.7.d) Crediti v/altri soggetti pubblici per ricerca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ABA710</v>
          </cell>
          <cell r="B157" t="str">
            <v xml:space="preserve">       B.II.7.e) Altri crediti diversi</v>
          </cell>
          <cell r="C157">
            <v>5309431.05</v>
          </cell>
          <cell r="D157">
            <v>0</v>
          </cell>
          <cell r="E157">
            <v>5309431.05</v>
          </cell>
        </row>
        <row r="158">
          <cell r="A158" t="str">
            <v>ABA711</v>
          </cell>
          <cell r="B158" t="str">
            <v xml:space="preserve">       B.II.7.e.1) Altri Crediti  diversi </v>
          </cell>
          <cell r="C158">
            <v>5309431.05</v>
          </cell>
          <cell r="D158">
            <v>0</v>
          </cell>
          <cell r="E158">
            <v>5309431.05</v>
          </cell>
        </row>
        <row r="159">
          <cell r="A159" t="str">
            <v>ABA712</v>
          </cell>
          <cell r="B159" t="str">
            <v xml:space="preserve">       B.II.7.e.2) Note di credito da emettere (diverse)</v>
          </cell>
          <cell r="C159">
            <v>0</v>
          </cell>
          <cell r="D159">
            <v>0</v>
          </cell>
          <cell r="E159">
            <v>0</v>
          </cell>
        </row>
        <row r="160">
          <cell r="A160" t="str">
            <v>ABA713</v>
          </cell>
          <cell r="B160" t="str">
            <v xml:space="preserve">       B.II.7.f) Altri Crediti verso erogatori (privati accreditati e convenzionati) di prestazioni sanitarie</v>
          </cell>
          <cell r="C160">
            <v>0</v>
          </cell>
          <cell r="D160">
            <v>0</v>
          </cell>
          <cell r="E160">
            <v>0</v>
          </cell>
        </row>
        <row r="161">
          <cell r="A161" t="str">
            <v>ABA714</v>
          </cell>
          <cell r="B161" t="str">
            <v xml:space="preserve">      B.II.7.f.1) Altri Crediti verso erogatori (privati accreditati e convenzionati) di prestazioni sanitarie</v>
          </cell>
          <cell r="C161">
            <v>0</v>
          </cell>
          <cell r="D161">
            <v>0</v>
          </cell>
          <cell r="E161">
            <v>0</v>
          </cell>
        </row>
        <row r="162">
          <cell r="A162" t="str">
            <v>ABA715</v>
          </cell>
          <cell r="B162" t="str">
            <v xml:space="preserve">      B.II.7.f.2) Note di credito da emettere  (privati accreditati e convenzionati)</v>
          </cell>
          <cell r="C162">
            <v>0</v>
          </cell>
          <cell r="D162">
            <v>0</v>
          </cell>
          <cell r="E162">
            <v>0</v>
          </cell>
        </row>
        <row r="163">
          <cell r="A163" t="str">
            <v>ABA720</v>
          </cell>
          <cell r="B163" t="str">
            <v>B.III )  ATTIVITA' FINANZIARIE CHE NON COSTITUISCONO IMMOBILIZZAZIONI</v>
          </cell>
          <cell r="C163">
            <v>0</v>
          </cell>
          <cell r="D163">
            <v>0</v>
          </cell>
          <cell r="E163">
            <v>0</v>
          </cell>
        </row>
        <row r="164">
          <cell r="A164" t="str">
            <v>ABA730</v>
          </cell>
          <cell r="B164" t="str">
            <v>B.III.1)  Partecipazioni che non costituiscono immobilizzazioni</v>
          </cell>
          <cell r="C164">
            <v>0</v>
          </cell>
          <cell r="D164">
            <v>0</v>
          </cell>
          <cell r="E164">
            <v>0</v>
          </cell>
        </row>
        <row r="165">
          <cell r="A165" t="str">
            <v>ABA740</v>
          </cell>
          <cell r="B165" t="str">
            <v>B.III.2)  Titoli che non costituiscono immobilizzazioni</v>
          </cell>
          <cell r="C165">
            <v>0</v>
          </cell>
          <cell r="D165">
            <v>0</v>
          </cell>
          <cell r="E165">
            <v>0</v>
          </cell>
        </row>
        <row r="166">
          <cell r="A166" t="str">
            <v>ABA750</v>
          </cell>
          <cell r="B166" t="str">
            <v>B.IV)  DISPONIBILITA' LIQUIDE</v>
          </cell>
          <cell r="C166">
            <v>18850962.690000001</v>
          </cell>
          <cell r="D166">
            <v>0</v>
          </cell>
          <cell r="E166">
            <v>18850962.690000001</v>
          </cell>
        </row>
        <row r="167">
          <cell r="A167" t="str">
            <v>ABA760</v>
          </cell>
          <cell r="B167" t="str">
            <v>B.IV.1)  Cassa</v>
          </cell>
          <cell r="C167">
            <v>196785.7</v>
          </cell>
          <cell r="D167">
            <v>0</v>
          </cell>
          <cell r="E167">
            <v>196785.7</v>
          </cell>
        </row>
        <row r="168">
          <cell r="A168" t="str">
            <v>ABA770</v>
          </cell>
          <cell r="B168" t="str">
            <v>B.IV.2)  Istituto tesoriere</v>
          </cell>
          <cell r="C168">
            <v>17826274.760000002</v>
          </cell>
          <cell r="D168">
            <v>0</v>
          </cell>
          <cell r="E168">
            <v>17826274.760000002</v>
          </cell>
        </row>
        <row r="169">
          <cell r="A169" t="str">
            <v>ABA780</v>
          </cell>
          <cell r="B169" t="str">
            <v>B.IV.3) Tesoreria Unica</v>
          </cell>
          <cell r="C169">
            <v>0</v>
          </cell>
          <cell r="D169">
            <v>0</v>
          </cell>
        </row>
        <row r="170">
          <cell r="A170" t="str">
            <v>ABA790</v>
          </cell>
          <cell r="B170" t="str">
            <v>B.IV.4)  Conto corrente postale</v>
          </cell>
          <cell r="C170">
            <v>827902.23</v>
          </cell>
          <cell r="D170">
            <v>0</v>
          </cell>
          <cell r="E170">
            <v>827902.23</v>
          </cell>
        </row>
        <row r="171">
          <cell r="A171" t="str">
            <v>ACZ999</v>
          </cell>
          <cell r="B171" t="str">
            <v>C)  RATEI E RISCONTI ATTIVI</v>
          </cell>
          <cell r="C171">
            <v>25896.66</v>
          </cell>
          <cell r="D171">
            <v>0</v>
          </cell>
          <cell r="E171">
            <v>25896.66</v>
          </cell>
        </row>
        <row r="172">
          <cell r="A172" t="str">
            <v>ACA000</v>
          </cell>
          <cell r="B172" t="str">
            <v xml:space="preserve">   C.I) RATEI ATTIVI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ACA010</v>
          </cell>
          <cell r="B173" t="str">
            <v xml:space="preserve">       C.I.1) Ratei attivi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ACA020</v>
          </cell>
          <cell r="B174" t="str">
            <v xml:space="preserve">       C.I.2) Ratei attivi v/Aziende sanitarie pubbliche della Regione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ACA030</v>
          </cell>
          <cell r="B175" t="str">
            <v xml:space="preserve">   C.II) RISCONTI ATTIVI</v>
          </cell>
          <cell r="C175">
            <v>25896.66</v>
          </cell>
          <cell r="D175">
            <v>0</v>
          </cell>
          <cell r="E175">
            <v>25896.66</v>
          </cell>
        </row>
        <row r="176">
          <cell r="A176" t="str">
            <v>ACA040</v>
          </cell>
          <cell r="B176" t="str">
            <v xml:space="preserve">       C.II.1) Risconti attivi</v>
          </cell>
          <cell r="C176">
            <v>25896.66</v>
          </cell>
          <cell r="D176">
            <v>0</v>
          </cell>
          <cell r="E176">
            <v>25896.66</v>
          </cell>
        </row>
        <row r="177">
          <cell r="A177" t="str">
            <v>ACA050</v>
          </cell>
          <cell r="B177" t="str">
            <v xml:space="preserve">       C.II.2) Risconti attivi v/Aziende sanitarie pubbliche della Regione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AZZ999</v>
          </cell>
          <cell r="B178" t="str">
            <v>D) TOTALE ATTIVO</v>
          </cell>
          <cell r="C178">
            <v>268219396.89000002</v>
          </cell>
          <cell r="D178">
            <v>0</v>
          </cell>
          <cell r="E178">
            <v>268219396.89000002</v>
          </cell>
        </row>
        <row r="179">
          <cell r="A179" t="str">
            <v>ADZ999</v>
          </cell>
          <cell r="B179" t="str">
            <v>E)  CONTI D'ORDINE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ADA000</v>
          </cell>
          <cell r="B180" t="str">
            <v xml:space="preserve">    E.I) CANONI LEASING ANCORA DA PAGARE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ADA010</v>
          </cell>
          <cell r="B181" t="str">
            <v xml:space="preserve">    E.II) DEPOSITI CAUZIONALI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ADA020</v>
          </cell>
          <cell r="B182" t="str">
            <v xml:space="preserve">    E.III.) BENI IN COMODATO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ADA021</v>
          </cell>
          <cell r="B183" t="str">
            <v xml:space="preserve">    E.IV) CANONI DI PROJECT FINANCING ANCORA DA PAGARE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ADA030</v>
          </cell>
          <cell r="B184" t="str">
            <v xml:space="preserve">    E.V) ALTRI CONTO D'ORDINE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PAZ999</v>
          </cell>
          <cell r="B185" t="str">
            <v>A)  PATRIMONIO NETTO</v>
          </cell>
          <cell r="C185">
            <v>109020336.69999975</v>
          </cell>
          <cell r="D185">
            <v>0</v>
          </cell>
          <cell r="E185">
            <v>109020336.69999975</v>
          </cell>
        </row>
        <row r="186">
          <cell r="A186" t="str">
            <v>PAA000</v>
          </cell>
          <cell r="B186" t="str">
            <v>A.I) FONDO DI DOTAZIONE</v>
          </cell>
          <cell r="C186">
            <v>10730458.82</v>
          </cell>
          <cell r="D186">
            <v>0</v>
          </cell>
          <cell r="E186">
            <v>10730458.82</v>
          </cell>
        </row>
        <row r="187">
          <cell r="A187" t="str">
            <v>PAA010</v>
          </cell>
          <cell r="B187" t="str">
            <v>A.II) FINANZIAMENTI PER INVESTIMENTI</v>
          </cell>
          <cell r="C187">
            <v>97103432.409999996</v>
          </cell>
          <cell r="D187">
            <v>0</v>
          </cell>
          <cell r="E187">
            <v>97103432.409999996</v>
          </cell>
        </row>
        <row r="188">
          <cell r="A188" t="str">
            <v>PAA020</v>
          </cell>
          <cell r="B188" t="str">
            <v xml:space="preserve">    A.II.1) Finanziamenti per beni di prima dotazione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PAA030</v>
          </cell>
          <cell r="B189" t="str">
            <v xml:space="preserve">    A.II.2) Finanziamenti da Stato per investimenti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PAA040</v>
          </cell>
          <cell r="B190" t="str">
            <v xml:space="preserve">       A.II.2.a) Finanziamenti da Stato per investimenti - ex art. 20 legge 67/88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PAA050</v>
          </cell>
          <cell r="B191" t="str">
            <v xml:space="preserve">       A.II.2.b) Finanziamenti da Stato per investimenti - ricerca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PAA060</v>
          </cell>
          <cell r="B192" t="str">
            <v xml:space="preserve">       A.II.2.c) Finanziamenti da Stato per investimenti - altro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PAA070</v>
          </cell>
          <cell r="B193" t="str">
            <v>A.II.3) Finanziamenti da Regione per investimenti</v>
          </cell>
          <cell r="C193">
            <v>81487174.219999999</v>
          </cell>
          <cell r="D193">
            <v>0</v>
          </cell>
          <cell r="E193">
            <v>81487174.219999999</v>
          </cell>
        </row>
        <row r="194">
          <cell r="A194" t="str">
            <v>PAA080</v>
          </cell>
          <cell r="B194" t="str">
            <v>A.II.4) Finanziamenti da altri soggetti pubblici per investimenti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PAA090</v>
          </cell>
          <cell r="B195" t="str">
            <v>A.II.5) Finanziamenti per investimenti da rettifica contributi in conto esercizio</v>
          </cell>
          <cell r="C195">
            <v>15616258.189999999</v>
          </cell>
          <cell r="D195">
            <v>0</v>
          </cell>
          <cell r="E195">
            <v>15616258.189999999</v>
          </cell>
        </row>
        <row r="196">
          <cell r="A196" t="str">
            <v>PAA100</v>
          </cell>
          <cell r="B196" t="str">
            <v>A.III) RISERVE DA DONAZIONI E LASCITI VINCOLATI AD INVESTIMENTI</v>
          </cell>
          <cell r="C196">
            <v>7381.09</v>
          </cell>
          <cell r="D196">
            <v>0</v>
          </cell>
          <cell r="E196">
            <v>7381.09</v>
          </cell>
        </row>
        <row r="197">
          <cell r="A197" t="str">
            <v>PAA110</v>
          </cell>
          <cell r="B197" t="str">
            <v>A.IV)  ALTRE RISERVE</v>
          </cell>
          <cell r="C197">
            <v>880000</v>
          </cell>
          <cell r="D197">
            <v>0</v>
          </cell>
          <cell r="E197">
            <v>880000</v>
          </cell>
        </row>
        <row r="198">
          <cell r="A198" t="str">
            <v>PAA120</v>
          </cell>
          <cell r="B198" t="str">
            <v xml:space="preserve">    A.IV.1) Riserve da rivalutazioni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PAA130</v>
          </cell>
          <cell r="B199" t="str">
            <v xml:space="preserve">    A.IV.2) Riserve da plusvalenze da reinvestire</v>
          </cell>
          <cell r="C199">
            <v>880000</v>
          </cell>
          <cell r="D199">
            <v>0</v>
          </cell>
          <cell r="E199">
            <v>880000</v>
          </cell>
        </row>
        <row r="200">
          <cell r="A200" t="str">
            <v>PAA140</v>
          </cell>
          <cell r="B200" t="str">
            <v xml:space="preserve">    A.IV.3) Contributi da reinvestire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PAA150</v>
          </cell>
          <cell r="B201" t="str">
            <v xml:space="preserve">    A.IV.4) Riserve da utili di esercizio destinati ad investimenti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PAA160</v>
          </cell>
          <cell r="B202" t="str">
            <v xml:space="preserve">    A.IV.5) Riserve diverse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PAA170</v>
          </cell>
          <cell r="B203" t="str">
            <v>A.V) CONTRIBUTI PER RIPIANO PERDITE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PAA180</v>
          </cell>
          <cell r="B204" t="str">
            <v xml:space="preserve">    A.V.1) Contributi per copertura debiti al 31/12/2005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PAA190</v>
          </cell>
          <cell r="B205" t="str">
            <v xml:space="preserve">    A.V.2) Contributi per ricostituzione risorse da investimenti esercizi precedenti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PAA200</v>
          </cell>
          <cell r="B206" t="str">
            <v xml:space="preserve">    A.V.3) Altro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PAA210</v>
          </cell>
          <cell r="B207" t="str">
            <v>A.VI) UTILI (PERDITE) PORTATI A NUOVO</v>
          </cell>
          <cell r="C207">
            <v>266555.62999999989</v>
          </cell>
          <cell r="D207">
            <v>0</v>
          </cell>
          <cell r="E207">
            <v>266555.62999999989</v>
          </cell>
        </row>
        <row r="208">
          <cell r="A208" t="str">
            <v>PAA220</v>
          </cell>
          <cell r="B208" t="str">
            <v>A.VII) UTILE (PERDITA) D'ESERCIZIO</v>
          </cell>
          <cell r="C208">
            <v>32508.749999761581</v>
          </cell>
          <cell r="D208">
            <v>0</v>
          </cell>
          <cell r="E208">
            <v>32508.749999761581</v>
          </cell>
        </row>
        <row r="209">
          <cell r="A209" t="str">
            <v>PBZ999</v>
          </cell>
          <cell r="B209" t="str">
            <v>B)  FONDI PER RISCHI E ONERI</v>
          </cell>
          <cell r="C209">
            <v>26186166.730000004</v>
          </cell>
          <cell r="D209">
            <v>0</v>
          </cell>
          <cell r="E209">
            <v>26186166.730000004</v>
          </cell>
        </row>
        <row r="210">
          <cell r="A210" t="str">
            <v>PBA000</v>
          </cell>
          <cell r="B210" t="str">
            <v>B.I)  FONDI PER IMPOSTE, ANCHE DIFFERITE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PBA010</v>
          </cell>
          <cell r="B211" t="str">
            <v>B.II)  FONDI PER RISCHI</v>
          </cell>
          <cell r="C211">
            <v>12422238.18</v>
          </cell>
          <cell r="D211">
            <v>0</v>
          </cell>
          <cell r="E211">
            <v>12422238.18</v>
          </cell>
        </row>
        <row r="212">
          <cell r="A212" t="str">
            <v>PBA020</v>
          </cell>
          <cell r="B212" t="str">
            <v xml:space="preserve">    B.II.1) Fondo rischi per cause civili ed oneri processuali</v>
          </cell>
          <cell r="C212">
            <v>2562138.9900000002</v>
          </cell>
          <cell r="D212">
            <v>0</v>
          </cell>
          <cell r="E212">
            <v>2562138.9900000002</v>
          </cell>
        </row>
        <row r="213">
          <cell r="A213" t="str">
            <v>PBA030</v>
          </cell>
          <cell r="B213" t="str">
            <v xml:space="preserve">    B.II.2) Fondo rischi per contenzioso personale dipendente</v>
          </cell>
          <cell r="C213">
            <v>1313516.05</v>
          </cell>
          <cell r="D213">
            <v>0</v>
          </cell>
          <cell r="E213">
            <v>1313516.05</v>
          </cell>
        </row>
        <row r="214">
          <cell r="A214" t="str">
            <v>PBA040</v>
          </cell>
          <cell r="B214" t="str">
            <v xml:space="preserve">    B.II.3) Fondo rischi connessi all'acquisto di prestazioni sanitarie da privato</v>
          </cell>
          <cell r="C214">
            <v>343200</v>
          </cell>
          <cell r="D214">
            <v>0</v>
          </cell>
          <cell r="E214">
            <v>343200</v>
          </cell>
        </row>
        <row r="215">
          <cell r="A215" t="str">
            <v>PBA050</v>
          </cell>
          <cell r="B215" t="str">
            <v xml:space="preserve">    B.II.4) Fondo rischi per copertura diretta dei rischi (autoassicurazione)</v>
          </cell>
          <cell r="C215">
            <v>7863807</v>
          </cell>
          <cell r="D215">
            <v>0</v>
          </cell>
          <cell r="E215">
            <v>7863807</v>
          </cell>
        </row>
        <row r="216">
          <cell r="A216" t="str">
            <v>PBA051</v>
          </cell>
          <cell r="B216" t="str">
            <v xml:space="preserve">    B.II.5) Fondo rischi per franchigia assicurativa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PBA052</v>
          </cell>
          <cell r="B217" t="str">
            <v xml:space="preserve">    B.II.6) Fondo rischi per interessi di mora</v>
          </cell>
          <cell r="C217">
            <v>240689.15</v>
          </cell>
          <cell r="D217">
            <v>0</v>
          </cell>
          <cell r="E217">
            <v>240689.15</v>
          </cell>
        </row>
        <row r="218">
          <cell r="A218" t="str">
            <v>PBA060</v>
          </cell>
          <cell r="B218" t="str">
            <v xml:space="preserve">    B.II.7) Altri fondi rischi</v>
          </cell>
          <cell r="C218">
            <v>98886.99</v>
          </cell>
          <cell r="D218">
            <v>0</v>
          </cell>
          <cell r="E218">
            <v>98886.99</v>
          </cell>
        </row>
        <row r="219">
          <cell r="A219" t="str">
            <v>PBA070</v>
          </cell>
          <cell r="B219" t="str">
            <v>B.III) FONDI DA DISTRIBUIRE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PBA080</v>
          </cell>
          <cell r="B220" t="str">
            <v xml:space="preserve">    B.III.1) FSR indistinto da distribuire</v>
          </cell>
          <cell r="C220">
            <v>0</v>
          </cell>
          <cell r="D220">
            <v>0</v>
          </cell>
          <cell r="E220">
            <v>0</v>
          </cell>
        </row>
        <row r="221">
          <cell r="A221" t="str">
            <v>PBA090</v>
          </cell>
          <cell r="B221" t="str">
            <v xml:space="preserve">    B.III.2) FSR vincolato da distribuire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PBA100</v>
          </cell>
          <cell r="B222" t="str">
            <v xml:space="preserve">    B.III.3) Fondo per ripiano disavanzi pregressi</v>
          </cell>
          <cell r="C222">
            <v>0</v>
          </cell>
          <cell r="D222">
            <v>0</v>
          </cell>
          <cell r="E222">
            <v>0</v>
          </cell>
        </row>
        <row r="223">
          <cell r="A223" t="str">
            <v>PBA110</v>
          </cell>
          <cell r="B223" t="str">
            <v xml:space="preserve">    B.III.4) Fondo finanziamento sanitario aggiuntivo corrente LEA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PBA120</v>
          </cell>
          <cell r="B224" t="str">
            <v xml:space="preserve">    B.III.5) Fondo finanziamento sanitario aggiuntivo corrente extra LEA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PBA130</v>
          </cell>
          <cell r="B225" t="str">
            <v xml:space="preserve">    B.III.6) Fondo finanziamento per ricerca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PBA140</v>
          </cell>
          <cell r="B226" t="str">
            <v xml:space="preserve">    B.III.7) Fondo finanziamento per investimenti</v>
          </cell>
          <cell r="C226">
            <v>0</v>
          </cell>
          <cell r="D226">
            <v>0</v>
          </cell>
          <cell r="E226">
            <v>0</v>
          </cell>
        </row>
        <row r="227">
          <cell r="A227" t="str">
            <v>PBA150</v>
          </cell>
          <cell r="B227" t="str">
            <v>B.IV) QUOTE INUTILIZZATE CONTRIBUTI</v>
          </cell>
          <cell r="C227">
            <v>3407.49</v>
          </cell>
          <cell r="D227">
            <v>0</v>
          </cell>
          <cell r="E227">
            <v>3407.49</v>
          </cell>
        </row>
        <row r="228">
          <cell r="A228" t="str">
            <v>PBA151</v>
          </cell>
          <cell r="B228" t="str">
            <v xml:space="preserve">    B.IV.1) Quote inutilizzate contributi da Regione o Prov. Aut. per quota F.S. indistinto finalizzato</v>
          </cell>
          <cell r="C228">
            <v>0</v>
          </cell>
          <cell r="D228">
            <v>0</v>
          </cell>
          <cell r="E228">
            <v>0</v>
          </cell>
        </row>
        <row r="229">
          <cell r="A229" t="str">
            <v>PBA160</v>
          </cell>
          <cell r="B229" t="str">
            <v xml:space="preserve">    B.IV.21) Quote inutilizzate contributi da Regione o Prov. Aut. per quota F.S. 
           vincolato</v>
          </cell>
          <cell r="C229">
            <v>3407.49</v>
          </cell>
          <cell r="D229">
            <v>0</v>
          </cell>
          <cell r="E229">
            <v>3407.49</v>
          </cell>
        </row>
        <row r="230">
          <cell r="A230" t="str">
            <v>PBA170</v>
          </cell>
          <cell r="B230" t="str">
            <v xml:space="preserve">    B.IV.3) Quote inutilizzate contributi vincolati da soggetti pubblici (extra fondo)</v>
          </cell>
          <cell r="C230">
            <v>0</v>
          </cell>
          <cell r="D230">
            <v>0</v>
          </cell>
          <cell r="E230">
            <v>0</v>
          </cell>
        </row>
        <row r="231">
          <cell r="A231" t="str">
            <v>PBA180</v>
          </cell>
          <cell r="B231" t="str">
            <v xml:space="preserve">    B.IV.4) Quote inutilizzate contributi per ricerca</v>
          </cell>
          <cell r="C231">
            <v>0</v>
          </cell>
          <cell r="D231">
            <v>0</v>
          </cell>
          <cell r="E231">
            <v>0</v>
          </cell>
        </row>
        <row r="232">
          <cell r="A232" t="str">
            <v>PBA190</v>
          </cell>
          <cell r="B232" t="str">
            <v xml:space="preserve">    B.IV.5) Quote inutilizzate contributi vincolati da privati</v>
          </cell>
          <cell r="C232">
            <v>0</v>
          </cell>
          <cell r="D232">
            <v>0</v>
          </cell>
          <cell r="E232">
            <v>0</v>
          </cell>
        </row>
        <row r="233">
          <cell r="A233" t="str">
            <v>PBA200</v>
          </cell>
          <cell r="B233" t="str">
            <v>B.V)  ALTRI FONDI PER ONERI E SPESE</v>
          </cell>
          <cell r="C233">
            <v>13760521.060000002</v>
          </cell>
          <cell r="D233">
            <v>0</v>
          </cell>
          <cell r="E233">
            <v>13760521.060000002</v>
          </cell>
        </row>
        <row r="234">
          <cell r="A234" t="str">
            <v>PBA210</v>
          </cell>
          <cell r="B234" t="str">
            <v xml:space="preserve">    B.V.1) Fondi integrativi pensione</v>
          </cell>
          <cell r="C234">
            <v>0</v>
          </cell>
          <cell r="D234">
            <v>0</v>
          </cell>
          <cell r="E234">
            <v>0</v>
          </cell>
        </row>
        <row r="235">
          <cell r="A235" t="str">
            <v>PBA220</v>
          </cell>
          <cell r="B235" t="str">
            <v xml:space="preserve">    B.V.2) Fondi rinnovi contrattuali</v>
          </cell>
          <cell r="C235">
            <v>11028467.420000002</v>
          </cell>
          <cell r="D235">
            <v>0</v>
          </cell>
          <cell r="E235">
            <v>11028467.420000002</v>
          </cell>
        </row>
        <row r="236">
          <cell r="A236" t="str">
            <v>PBA230</v>
          </cell>
          <cell r="B236" t="str">
            <v xml:space="preserve">       B.V.2.a) Fondo rinnovi contrattuali personale dipendente </v>
          </cell>
          <cell r="C236">
            <v>4926193.22</v>
          </cell>
          <cell r="D236">
            <v>0</v>
          </cell>
          <cell r="E236">
            <v>4926193.22</v>
          </cell>
        </row>
        <row r="237">
          <cell r="A237" t="str">
            <v>PBA240</v>
          </cell>
          <cell r="B237" t="str">
            <v xml:space="preserve">       B.V.2.b) Fondo rinnovi convenzioni MMG/PLS/MCA</v>
          </cell>
          <cell r="C237">
            <v>5507493.1500000004</v>
          </cell>
          <cell r="D237">
            <v>0</v>
          </cell>
          <cell r="E237">
            <v>5507493.1500000004</v>
          </cell>
        </row>
        <row r="238">
          <cell r="A238" t="str">
            <v>PBA250</v>
          </cell>
          <cell r="B238" t="str">
            <v xml:space="preserve">       B.V.2.c) Fondo rinnovi convenzioni medici Sumai</v>
          </cell>
          <cell r="C238">
            <v>594781.05000000005</v>
          </cell>
          <cell r="D238">
            <v>0</v>
          </cell>
          <cell r="E238">
            <v>594781.05000000005</v>
          </cell>
        </row>
        <row r="239">
          <cell r="A239" t="str">
            <v>PBA260</v>
          </cell>
          <cell r="B239" t="str">
            <v xml:space="preserve">    B.V.3) Altri fondi per oneri e spese</v>
          </cell>
          <cell r="C239">
            <v>2732053.64</v>
          </cell>
          <cell r="D239">
            <v>0</v>
          </cell>
          <cell r="E239">
            <v>2732053.64</v>
          </cell>
        </row>
        <row r="240">
          <cell r="A240" t="str">
            <v>PBA270</v>
          </cell>
          <cell r="B240" t="str">
            <v xml:space="preserve">   B.V.4) Altri Fondi incentivi funzioni tecniche Art. 113 D.Lgs 50/2016</v>
          </cell>
          <cell r="C240">
            <v>0</v>
          </cell>
          <cell r="D240">
            <v>0</v>
          </cell>
          <cell r="E240">
            <v>0</v>
          </cell>
        </row>
        <row r="241">
          <cell r="A241" t="str">
            <v>PCA999</v>
          </cell>
          <cell r="B241" t="str">
            <v>C)  TRATTAMENTO FINE RAPPORTO</v>
          </cell>
          <cell r="C241">
            <v>2364297.4900000002</v>
          </cell>
          <cell r="D241">
            <v>0</v>
          </cell>
          <cell r="E241">
            <v>2364297.4900000002</v>
          </cell>
        </row>
        <row r="242">
          <cell r="A242" t="str">
            <v>PCA000</v>
          </cell>
          <cell r="B242" t="str">
            <v xml:space="preserve">    C.I)  FONDO PER PREMI OPEROSITA' MEDICI SUMAI</v>
          </cell>
          <cell r="C242">
            <v>2364297.4900000002</v>
          </cell>
          <cell r="D242">
            <v>0</v>
          </cell>
          <cell r="E242">
            <v>2364297.4900000002</v>
          </cell>
        </row>
        <row r="243">
          <cell r="A243" t="str">
            <v>PCA010</v>
          </cell>
          <cell r="B243" t="str">
            <v xml:space="preserve">    C.II) FONDO PER TRATTAMENTO DI FINE RAPPORTO DIPENDENTI</v>
          </cell>
          <cell r="C243">
            <v>0</v>
          </cell>
          <cell r="D243">
            <v>0</v>
          </cell>
          <cell r="E243">
            <v>0</v>
          </cell>
        </row>
        <row r="244">
          <cell r="A244" t="str">
            <v>PCA020</v>
          </cell>
          <cell r="B244" t="str">
            <v xml:space="preserve">    C.III) FONDO PER TRATTAMENTI DI QUIESCENZA E SIMILI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PDZ999</v>
          </cell>
          <cell r="B245" t="str">
            <v>D)  DEBITI</v>
          </cell>
          <cell r="C245">
            <v>130648053.03</v>
          </cell>
          <cell r="D245">
            <v>0</v>
          </cell>
          <cell r="E245">
            <v>130648053.03</v>
          </cell>
        </row>
        <row r="246">
          <cell r="A246" t="str">
            <v>PDA000</v>
          </cell>
          <cell r="B246" t="str">
            <v>D.I) DEBITI PER MUTUI PASSIVI</v>
          </cell>
          <cell r="C246">
            <v>0</v>
          </cell>
          <cell r="D246">
            <v>0</v>
          </cell>
          <cell r="E246">
            <v>0</v>
          </cell>
        </row>
        <row r="247">
          <cell r="A247" t="str">
            <v>PDA010</v>
          </cell>
          <cell r="B247" t="str">
            <v>D.II) DEBITI V/STATO</v>
          </cell>
          <cell r="C247">
            <v>3948.65</v>
          </cell>
          <cell r="D247">
            <v>0</v>
          </cell>
          <cell r="E247">
            <v>3948.65</v>
          </cell>
        </row>
        <row r="248">
          <cell r="A248" t="str">
            <v>PDA020</v>
          </cell>
          <cell r="B248" t="str">
            <v xml:space="preserve">    D.II.1) Debiti v/Stato per mobilità passiva extraregionale</v>
          </cell>
          <cell r="C248">
            <v>0</v>
          </cell>
          <cell r="D248">
            <v>0</v>
          </cell>
          <cell r="E248">
            <v>0</v>
          </cell>
        </row>
        <row r="249">
          <cell r="A249" t="str">
            <v>PDA030</v>
          </cell>
          <cell r="B249" t="str">
            <v xml:space="preserve">    D.II.2) Debiti v/Stato per mobilità passiva internazionale</v>
          </cell>
          <cell r="C249">
            <v>0</v>
          </cell>
          <cell r="D249">
            <v>0</v>
          </cell>
          <cell r="E249">
            <v>0</v>
          </cell>
        </row>
        <row r="250">
          <cell r="A250" t="str">
            <v>PDA040</v>
          </cell>
          <cell r="B250" t="str">
            <v xml:space="preserve">    D.II.3) Acconto quota FSR v/Stato</v>
          </cell>
          <cell r="C250">
            <v>0</v>
          </cell>
          <cell r="D250">
            <v>0</v>
          </cell>
          <cell r="E250">
            <v>0</v>
          </cell>
        </row>
        <row r="251">
          <cell r="A251" t="str">
            <v>PDA050</v>
          </cell>
          <cell r="B251" t="str">
            <v xml:space="preserve">    D.II.4) Debiti v/Stato per restituzione finanziamenti - per ricerca</v>
          </cell>
          <cell r="C251">
            <v>0</v>
          </cell>
          <cell r="D251">
            <v>0</v>
          </cell>
          <cell r="E251">
            <v>0</v>
          </cell>
        </row>
        <row r="252">
          <cell r="A252" t="str">
            <v>PDA060</v>
          </cell>
          <cell r="B252" t="str">
            <v xml:space="preserve">    D.II.5) Altri debiti v/Stato</v>
          </cell>
          <cell r="C252">
            <v>3948.65</v>
          </cell>
          <cell r="D252">
            <v>0</v>
          </cell>
          <cell r="E252">
            <v>3948.65</v>
          </cell>
        </row>
        <row r="253">
          <cell r="A253" t="str">
            <v>PDA070</v>
          </cell>
          <cell r="B253" t="str">
            <v>D.III) DEBITI V/REGIONE O PROVINCIA AUTONOMA</v>
          </cell>
          <cell r="C253">
            <v>0</v>
          </cell>
          <cell r="D253">
            <v>0</v>
          </cell>
          <cell r="E253">
            <v>0</v>
          </cell>
        </row>
        <row r="254">
          <cell r="A254" t="str">
            <v>PDA080</v>
          </cell>
          <cell r="B254" t="str">
            <v xml:space="preserve">    D.III.1 )Debiti v/Regione o Provincia Autonoma per finanziamenti - GSA</v>
          </cell>
          <cell r="C254">
            <v>0</v>
          </cell>
          <cell r="D254">
            <v>0</v>
          </cell>
          <cell r="E254">
            <v>0</v>
          </cell>
        </row>
        <row r="255">
          <cell r="A255" t="str">
            <v>PDA081</v>
          </cell>
          <cell r="B255" t="str">
            <v xml:space="preserve">    D.III.2) Debiti v/Regione o Provincia Autonoma per finanziamenti</v>
          </cell>
          <cell r="C255">
            <v>0</v>
          </cell>
          <cell r="D255">
            <v>0</v>
          </cell>
          <cell r="E255">
            <v>0</v>
          </cell>
        </row>
        <row r="256">
          <cell r="A256" t="str">
            <v>PDA090</v>
          </cell>
          <cell r="B256" t="str">
            <v xml:space="preserve">    D.III.3) Debiti v/Regione o Provincia Autonoma per mobilità passiva intraregionale</v>
          </cell>
          <cell r="C256">
            <v>0</v>
          </cell>
          <cell r="D256">
            <v>0</v>
          </cell>
          <cell r="E256">
            <v>0</v>
          </cell>
        </row>
        <row r="257">
          <cell r="A257" t="str">
            <v>PDA100</v>
          </cell>
          <cell r="B257" t="str">
            <v xml:space="preserve">    D.III.4) Debiti v/Regione o Provincia Autonoma per mobilità passiva extraregionale</v>
          </cell>
          <cell r="C257">
            <v>0</v>
          </cell>
          <cell r="D257">
            <v>0</v>
          </cell>
          <cell r="E257">
            <v>0</v>
          </cell>
        </row>
        <row r="258">
          <cell r="A258" t="str">
            <v>PDA101</v>
          </cell>
          <cell r="B258" t="str">
            <v xml:space="preserve">   D.III.5) Debiti v/Regione o Provincia Autonoma per mobilità passiva internazionale</v>
          </cell>
          <cell r="C258">
            <v>0</v>
          </cell>
          <cell r="D258">
            <v>0</v>
          </cell>
          <cell r="E258">
            <v>0</v>
          </cell>
        </row>
        <row r="259">
          <cell r="A259" t="str">
            <v>PDA110</v>
          </cell>
          <cell r="B259" t="str">
            <v xml:space="preserve">   D.III.6) Acconto quota FSR da Regione o Provincia Autonoma</v>
          </cell>
          <cell r="C259">
            <v>0</v>
          </cell>
          <cell r="D259">
            <v>0</v>
          </cell>
          <cell r="E259">
            <v>0</v>
          </cell>
        </row>
        <row r="260">
          <cell r="A260" t="str">
            <v>PDA111</v>
          </cell>
          <cell r="B260" t="str">
            <v xml:space="preserve">   D.III.7) Acconto da Regione o Provincia Autonoma per anticipazione ripiano disavanzo programmato dai Piani aziendali di cui all'art. 1, comma 528, L. 208/2015</v>
          </cell>
          <cell r="C260">
            <v>0</v>
          </cell>
          <cell r="D260">
            <v>0</v>
          </cell>
          <cell r="E260">
            <v>0</v>
          </cell>
        </row>
        <row r="261">
          <cell r="A261" t="str">
            <v>PDA112</v>
          </cell>
          <cell r="B261" t="str">
            <v xml:space="preserve">  D.III.8) Debiti v/Regione o Provincia Autonoma per contributi L. 210/92 </v>
          </cell>
          <cell r="C261">
            <v>0</v>
          </cell>
          <cell r="D261">
            <v>0</v>
          </cell>
          <cell r="E261">
            <v>0</v>
          </cell>
        </row>
        <row r="262">
          <cell r="A262" t="str">
            <v>PDA120</v>
          </cell>
          <cell r="B262" t="str">
            <v xml:space="preserve">  D.III.9) Altri debiti v/Regione o Provincia Autonoma – GSA</v>
          </cell>
          <cell r="C262">
            <v>0</v>
          </cell>
          <cell r="D262">
            <v>0</v>
          </cell>
          <cell r="E262">
            <v>0</v>
          </cell>
        </row>
        <row r="263">
          <cell r="A263" t="str">
            <v>PDA121</v>
          </cell>
          <cell r="B263" t="str">
            <v xml:space="preserve">  D.III.10) Altri debiti v/Regione o Provincia Autonoma</v>
          </cell>
          <cell r="C263">
            <v>0</v>
          </cell>
          <cell r="D263">
            <v>0</v>
          </cell>
          <cell r="E263">
            <v>0</v>
          </cell>
        </row>
        <row r="264">
          <cell r="A264" t="str">
            <v>PDA130</v>
          </cell>
          <cell r="B264" t="str">
            <v>D.IV) DEBITI V/COMUNI</v>
          </cell>
          <cell r="C264">
            <v>488354.72</v>
          </cell>
          <cell r="D264">
            <v>0</v>
          </cell>
          <cell r="E264">
            <v>488354.72</v>
          </cell>
        </row>
        <row r="265">
          <cell r="A265" t="str">
            <v>PDA140</v>
          </cell>
          <cell r="B265" t="str">
            <v>D.V) DEBITI V/AZIENDE SANITARIE PUBBLICHE</v>
          </cell>
          <cell r="C265">
            <v>1858387.9200000002</v>
          </cell>
          <cell r="D265">
            <v>0</v>
          </cell>
          <cell r="E265">
            <v>1858387.9200000002</v>
          </cell>
        </row>
        <row r="266">
          <cell r="A266" t="str">
            <v>PDA150</v>
          </cell>
          <cell r="B266" t="str">
            <v xml:space="preserve">    D.V.1) Debiti v/ASL-USL della regione</v>
          </cell>
          <cell r="C266">
            <v>1700103.4500000002</v>
          </cell>
          <cell r="D266">
            <v>0</v>
          </cell>
          <cell r="E266">
            <v>1700103.4500000002</v>
          </cell>
        </row>
        <row r="267">
          <cell r="A267" t="str">
            <v>PDA160</v>
          </cell>
          <cell r="B267" t="str">
            <v xml:space="preserve">       D.V.1.a) Debiti v/Aziende sanitarie pubbliche della Regione - per quota FSR</v>
          </cell>
          <cell r="C267">
            <v>0</v>
          </cell>
          <cell r="D267">
            <v>0</v>
          </cell>
          <cell r="E267">
            <v>0</v>
          </cell>
        </row>
        <row r="268">
          <cell r="A268" t="str">
            <v>PDA170</v>
          </cell>
          <cell r="B268" t="str">
            <v xml:space="preserve">       D.V.1.b) Debiti v/Aziende sanitarie pubbliche della Regione - per finanziamento
                       sanitario aggiuntivo corrente LEA</v>
          </cell>
          <cell r="C268">
            <v>0</v>
          </cell>
          <cell r="D268">
            <v>0</v>
          </cell>
          <cell r="E268">
            <v>0</v>
          </cell>
        </row>
        <row r="269">
          <cell r="A269" t="str">
            <v>PDA180</v>
          </cell>
          <cell r="B269" t="str">
            <v xml:space="preserve">       D.V.1.c) Debiti v/Aziende sanitarie pubbliche della Regione - per finanziamento 
                       sanitario aggiuntivo corrente extra LEA</v>
          </cell>
          <cell r="C269">
            <v>0</v>
          </cell>
          <cell r="D269">
            <v>0</v>
          </cell>
          <cell r="E269">
            <v>0</v>
          </cell>
        </row>
        <row r="270">
          <cell r="A270" t="str">
            <v>PDA190</v>
          </cell>
          <cell r="B270" t="str">
            <v xml:space="preserve">       D.V.1.d) Debiti v/Aziende sanitarie pubbliche della Regione - per mobilità in 
                       compensazione</v>
          </cell>
          <cell r="C270">
            <v>0</v>
          </cell>
          <cell r="D270">
            <v>0</v>
          </cell>
          <cell r="E270">
            <v>0</v>
          </cell>
        </row>
        <row r="271">
          <cell r="A271" t="str">
            <v>PDA200</v>
          </cell>
          <cell r="B271" t="str">
            <v xml:space="preserve">      D.V.1.e) Debiti v/Aziende sanitarie pubbliche della Regione - per mobilità non in 
                       compensazione</v>
          </cell>
          <cell r="C271">
            <v>0</v>
          </cell>
          <cell r="D271">
            <v>0</v>
          </cell>
          <cell r="E271">
            <v>0</v>
          </cell>
        </row>
        <row r="272">
          <cell r="A272" t="str">
            <v>PDA210</v>
          </cell>
          <cell r="B272" t="str">
            <v xml:space="preserve">      D.V.1.f) Debiti v/Aziende sanitarie pubbliche della Regione - per altre prestazioni</v>
          </cell>
          <cell r="C272">
            <v>1700103.4500000002</v>
          </cell>
          <cell r="D272">
            <v>0</v>
          </cell>
          <cell r="E272">
            <v>1700103.4500000002</v>
          </cell>
        </row>
        <row r="273">
          <cell r="A273" t="str">
            <v>PDA211</v>
          </cell>
          <cell r="B273" t="str">
            <v xml:space="preserve">      D.V.1.g) Debiti v/Aziende sanitarie pubbliche della Regione - altre prestazioni per STP</v>
          </cell>
          <cell r="C273">
            <v>0</v>
          </cell>
          <cell r="D273">
            <v>0</v>
          </cell>
          <cell r="E273">
            <v>0</v>
          </cell>
        </row>
        <row r="274">
          <cell r="A274" t="str">
            <v>PDA212</v>
          </cell>
          <cell r="B274" t="str">
            <v xml:space="preserve">      D.V.1.h)  Debiti v/Aziende sanitarie pubbliche della Regione - per Contributi da Aziende sanitarie pubbliche della Regione o Prov. Aut. (extra fondo) </v>
          </cell>
          <cell r="C274">
            <v>0</v>
          </cell>
          <cell r="D274">
            <v>0</v>
          </cell>
          <cell r="E274">
            <v>0</v>
          </cell>
        </row>
        <row r="275">
          <cell r="A275" t="str">
            <v>PDA213</v>
          </cell>
          <cell r="B275" t="str">
            <v xml:space="preserve">      D.V.1.i) Debiti v/Aziende sanitarie pubbliche della Regione - per contributi L. 210/92 </v>
          </cell>
          <cell r="C275">
            <v>0</v>
          </cell>
          <cell r="D275">
            <v>0</v>
          </cell>
          <cell r="E275">
            <v>0</v>
          </cell>
        </row>
        <row r="276">
          <cell r="A276" t="str">
            <v>PDA220</v>
          </cell>
          <cell r="B276" t="str">
            <v xml:space="preserve">    D.V.2) Debiti v/Aziende sanitarie pubbliche Extraregione</v>
          </cell>
          <cell r="C276">
            <v>158284.47</v>
          </cell>
          <cell r="D276">
            <v>0</v>
          </cell>
          <cell r="E276">
            <v>158284.47</v>
          </cell>
        </row>
        <row r="277">
          <cell r="A277" t="str">
            <v>PDA230</v>
          </cell>
          <cell r="B277" t="str">
            <v xml:space="preserve">    D.V.3) Debiti v/Aziende sanitarie pubbliche della Regione per versamenti 
           c/patrimonio netto</v>
          </cell>
          <cell r="C277">
            <v>0</v>
          </cell>
          <cell r="D277">
            <v>0</v>
          </cell>
          <cell r="E277">
            <v>0</v>
          </cell>
        </row>
        <row r="278">
          <cell r="A278" t="str">
            <v>PDA231</v>
          </cell>
          <cell r="B278" t="str">
            <v xml:space="preserve">   D.V.3.a) Debiti v/Aziende sanitarie pubbliche della Regione per versamenti c/patrimonio netto - finanziamenti per investimenti</v>
          </cell>
          <cell r="C278">
            <v>0</v>
          </cell>
          <cell r="D278">
            <v>0</v>
          </cell>
          <cell r="E278">
            <v>0</v>
          </cell>
        </row>
        <row r="279">
          <cell r="A279" t="str">
            <v>PDA232</v>
          </cell>
          <cell r="B279" t="str">
            <v xml:space="preserve">   D.V.3.b) Debiti v/Aziende sanitarie pubbliche della Regione per versamenti c/patrimonio netto - incremento fondo dotazione</v>
          </cell>
          <cell r="C279">
            <v>0</v>
          </cell>
          <cell r="D279">
            <v>0</v>
          </cell>
          <cell r="E279">
            <v>0</v>
          </cell>
        </row>
        <row r="280">
          <cell r="A280" t="str">
            <v>PDA233</v>
          </cell>
          <cell r="B280" t="str">
            <v xml:space="preserve">   D.V.3.c) Debiti v/Aziende sanitarie pubbliche della Regione per versamenti c/patrimonio netto - ripiano perdite</v>
          </cell>
          <cell r="C280">
            <v>0</v>
          </cell>
          <cell r="D280">
            <v>0</v>
          </cell>
          <cell r="E280">
            <v>0</v>
          </cell>
        </row>
        <row r="281">
          <cell r="A281" t="str">
            <v>PDA234</v>
          </cell>
          <cell r="B281" t="str">
            <v xml:space="preserve">   D.V.3.d) Debiti v/Aziende sanitarie pubbliche della Regione per anticipazione ripiano disavanzo programmato dai Piani aziendali di cui all'art. 1, comma 528, L. 208/2015</v>
          </cell>
          <cell r="C281">
            <v>0</v>
          </cell>
          <cell r="D281">
            <v>0</v>
          </cell>
          <cell r="E281">
            <v>0</v>
          </cell>
        </row>
        <row r="282">
          <cell r="A282" t="str">
            <v>PDA235</v>
          </cell>
          <cell r="B282" t="str">
            <v xml:space="preserve">   D.V.3.e) Debiti v/Aziende sanitarie pubbliche della Regione per versamenti c/patrimonio netto - altro</v>
          </cell>
          <cell r="C282">
            <v>0</v>
          </cell>
          <cell r="D282">
            <v>0</v>
          </cell>
          <cell r="E282">
            <v>0</v>
          </cell>
        </row>
        <row r="283">
          <cell r="A283" t="str">
            <v>PDA240</v>
          </cell>
          <cell r="B283" t="str">
            <v>D.VI) DEBITI V/ SOCIETA' PARTECIPATE E/O ENTI DIPENDENTI DELLA REGIONE</v>
          </cell>
          <cell r="C283">
            <v>2395103.11</v>
          </cell>
          <cell r="D283">
            <v>0</v>
          </cell>
          <cell r="E283">
            <v>2395103.11</v>
          </cell>
        </row>
        <row r="284">
          <cell r="A284" t="str">
            <v>PDA250</v>
          </cell>
          <cell r="B284" t="str">
            <v xml:space="preserve">    D.VI.1) Debiti v/enti regionali</v>
          </cell>
          <cell r="C284">
            <v>0</v>
          </cell>
          <cell r="D284">
            <v>0</v>
          </cell>
          <cell r="E284">
            <v>0</v>
          </cell>
        </row>
        <row r="285">
          <cell r="A285" t="str">
            <v>PDA260</v>
          </cell>
          <cell r="B285" t="str">
            <v xml:space="preserve">    D.VI.2) Debiti v/sperimentazioni gestionali</v>
          </cell>
          <cell r="C285">
            <v>0</v>
          </cell>
          <cell r="D285">
            <v>0</v>
          </cell>
          <cell r="E285">
            <v>0</v>
          </cell>
        </row>
        <row r="286">
          <cell r="A286" t="str">
            <v>PDA270</v>
          </cell>
          <cell r="B286" t="str">
            <v xml:space="preserve">    D.VI.3) Debiti v/altre partecipate</v>
          </cell>
          <cell r="C286">
            <v>2395103.11</v>
          </cell>
          <cell r="D286">
            <v>0</v>
          </cell>
          <cell r="E286">
            <v>2395103.11</v>
          </cell>
        </row>
        <row r="287">
          <cell r="A287" t="str">
            <v>PDA280</v>
          </cell>
          <cell r="B287" t="str">
            <v>D.VII) DEBITI V/FORNITORI</v>
          </cell>
          <cell r="C287">
            <v>76983884.00999999</v>
          </cell>
          <cell r="D287">
            <v>0</v>
          </cell>
          <cell r="E287">
            <v>76983884.00999999</v>
          </cell>
        </row>
        <row r="288">
          <cell r="A288" t="str">
            <v>PDA290</v>
          </cell>
          <cell r="B288" t="str">
            <v xml:space="preserve">     D.VII.1) Debiti verso erogatori (privati accreditati e convenzionati) di prestazioni 
            sanitarie </v>
          </cell>
          <cell r="C288">
            <v>40072493.449999996</v>
          </cell>
          <cell r="D288">
            <v>0</v>
          </cell>
          <cell r="E288">
            <v>40072493.449999996</v>
          </cell>
        </row>
        <row r="289">
          <cell r="A289" t="str">
            <v>PDA291</v>
          </cell>
          <cell r="B289" t="str">
            <v xml:space="preserve">    D.VII.1.a) Debiti verso erogatori (privati accreditati e convenzionati) di prestazioni sanitarie </v>
          </cell>
          <cell r="C289">
            <v>40093204.329999998</v>
          </cell>
          <cell r="D289">
            <v>0</v>
          </cell>
          <cell r="E289">
            <v>40093204.329999998</v>
          </cell>
        </row>
        <row r="290">
          <cell r="A290" t="str">
            <v>PDA292</v>
          </cell>
          <cell r="B290" t="str">
            <v xml:space="preserve">    D.VII.1.b) Note di credito da ricevere (privati accreditati e convenzionati)</v>
          </cell>
          <cell r="C290">
            <v>20710.88</v>
          </cell>
          <cell r="D290">
            <v>0</v>
          </cell>
          <cell r="E290">
            <v>20710.88</v>
          </cell>
        </row>
        <row r="291">
          <cell r="A291" t="str">
            <v>PDA300</v>
          </cell>
          <cell r="B291" t="str">
            <v xml:space="preserve">    D.VII.2) Debiti verso altri fornitori</v>
          </cell>
          <cell r="C291">
            <v>36911390.559999995</v>
          </cell>
          <cell r="D291">
            <v>0</v>
          </cell>
          <cell r="E291">
            <v>36911390.559999995</v>
          </cell>
        </row>
        <row r="292">
          <cell r="A292" t="str">
            <v>PDA301</v>
          </cell>
          <cell r="B292" t="str">
            <v xml:space="preserve">    D.VII.2.a) Debiti verso altri fornitori</v>
          </cell>
          <cell r="C292">
            <v>38128932.729999997</v>
          </cell>
          <cell r="D292">
            <v>0</v>
          </cell>
          <cell r="E292">
            <v>38128932.729999997</v>
          </cell>
        </row>
        <row r="293">
          <cell r="A293" t="str">
            <v>PDA302</v>
          </cell>
          <cell r="B293" t="str">
            <v xml:space="preserve">   D.VII.2.b) Note di credito da ricevere (altri fornitori)</v>
          </cell>
          <cell r="C293">
            <v>1217542.17</v>
          </cell>
          <cell r="D293">
            <v>0</v>
          </cell>
          <cell r="E293">
            <v>1217542.17</v>
          </cell>
        </row>
        <row r="294">
          <cell r="A294" t="str">
            <v>PDA310</v>
          </cell>
          <cell r="B294" t="str">
            <v>D.VIII) DEBITI V/ISTITUTO TESORIERE</v>
          </cell>
          <cell r="C294">
            <v>0</v>
          </cell>
          <cell r="D294">
            <v>0</v>
          </cell>
          <cell r="E294">
            <v>0</v>
          </cell>
        </row>
        <row r="295">
          <cell r="A295" t="str">
            <v>PDA320</v>
          </cell>
          <cell r="B295" t="str">
            <v>D.IX) DEBITI TRIBUTARI</v>
          </cell>
          <cell r="C295">
            <v>10903660.059999999</v>
          </cell>
          <cell r="D295">
            <v>0</v>
          </cell>
          <cell r="E295">
            <v>10903660.059999999</v>
          </cell>
        </row>
        <row r="296">
          <cell r="A296" t="str">
            <v>PDA330</v>
          </cell>
          <cell r="B296" t="str">
            <v>D.X) DEBITI V/ISTITUTI PREVIDENZIALI, ASSISTENZIALI E SICUREZZA SOCIALE</v>
          </cell>
          <cell r="C296">
            <v>12385220.910000002</v>
          </cell>
          <cell r="D296">
            <v>0</v>
          </cell>
          <cell r="E296">
            <v>12385220.910000002</v>
          </cell>
        </row>
        <row r="297">
          <cell r="A297" t="str">
            <v>PDA340</v>
          </cell>
          <cell r="B297" t="str">
            <v>D.XI)  DEBITI V/ALTRI</v>
          </cell>
          <cell r="C297">
            <v>25629493.649999999</v>
          </cell>
          <cell r="D297">
            <v>0</v>
          </cell>
          <cell r="E297">
            <v>25629493.649999999</v>
          </cell>
        </row>
        <row r="298">
          <cell r="A298" t="str">
            <v>PDA350</v>
          </cell>
          <cell r="B298" t="str">
            <v xml:space="preserve">     D.XI.1) Debiti v/altri finanziatori</v>
          </cell>
          <cell r="C298">
            <v>0</v>
          </cell>
          <cell r="D298">
            <v>0</v>
          </cell>
          <cell r="E298">
            <v>0</v>
          </cell>
        </row>
        <row r="299">
          <cell r="A299" t="str">
            <v>PDA360</v>
          </cell>
          <cell r="B299" t="str">
            <v xml:space="preserve">     D.XI.2) Debiti v/dipendenti</v>
          </cell>
          <cell r="C299">
            <v>15249418.010000002</v>
          </cell>
          <cell r="D299">
            <v>0</v>
          </cell>
          <cell r="E299">
            <v>15249418.010000002</v>
          </cell>
        </row>
        <row r="300">
          <cell r="A300" t="str">
            <v>PDA370</v>
          </cell>
          <cell r="B300" t="str">
            <v xml:space="preserve">     D.XI.3) Debiti v/gestioni liquidatorie</v>
          </cell>
          <cell r="C300">
            <v>0</v>
          </cell>
          <cell r="D300">
            <v>0</v>
          </cell>
          <cell r="E300">
            <v>0</v>
          </cell>
        </row>
        <row r="301">
          <cell r="A301" t="str">
            <v>PDA380</v>
          </cell>
          <cell r="B301" t="str">
            <v xml:space="preserve">     D.XI.4) Altri debiti diversi</v>
          </cell>
          <cell r="C301">
            <v>10380075.639999999</v>
          </cell>
          <cell r="D301">
            <v>0</v>
          </cell>
          <cell r="E301">
            <v>10380075.639999999</v>
          </cell>
        </row>
        <row r="302">
          <cell r="E302">
            <v>0</v>
          </cell>
        </row>
        <row r="303">
          <cell r="A303" t="str">
            <v>PEZ999</v>
          </cell>
          <cell r="B303" t="str">
            <v>E)  RATEI E RISCONTI PASSIVI</v>
          </cell>
          <cell r="C303">
            <v>542.94000000000005</v>
          </cell>
          <cell r="D303">
            <v>0</v>
          </cell>
          <cell r="E303">
            <v>542.94000000000005</v>
          </cell>
        </row>
        <row r="304">
          <cell r="A304" t="str">
            <v>PEA000</v>
          </cell>
          <cell r="B304" t="str">
            <v>E.I) RATEI PASSIVI</v>
          </cell>
          <cell r="C304">
            <v>542.94000000000005</v>
          </cell>
          <cell r="D304">
            <v>0</v>
          </cell>
          <cell r="E304">
            <v>542.94000000000005</v>
          </cell>
        </row>
        <row r="305">
          <cell r="A305" t="str">
            <v>PEA010</v>
          </cell>
          <cell r="B305" t="str">
            <v xml:space="preserve">    E.I.1) Ratei passivi</v>
          </cell>
          <cell r="C305">
            <v>542.94000000000005</v>
          </cell>
          <cell r="D305">
            <v>0</v>
          </cell>
        </row>
        <row r="306">
          <cell r="A306" t="str">
            <v>PEA020</v>
          </cell>
          <cell r="B306" t="str">
            <v xml:space="preserve">    E.I.2) Ratei passivi v/Aziende sanitarie pubbliche della Regione</v>
          </cell>
          <cell r="C306">
            <v>0</v>
          </cell>
          <cell r="D306">
            <v>0</v>
          </cell>
          <cell r="E306">
            <v>0</v>
          </cell>
        </row>
        <row r="307">
          <cell r="A307" t="str">
            <v>PEA030</v>
          </cell>
          <cell r="B307" t="str">
            <v>E.II) RISCONTI PASSIVI</v>
          </cell>
          <cell r="C307">
            <v>0</v>
          </cell>
          <cell r="D307">
            <v>0</v>
          </cell>
          <cell r="E307">
            <v>0</v>
          </cell>
        </row>
        <row r="308">
          <cell r="A308" t="str">
            <v>PEA040</v>
          </cell>
          <cell r="B308" t="str">
            <v xml:space="preserve">    E.II.1)   Risconti passivi</v>
          </cell>
          <cell r="C308">
            <v>0</v>
          </cell>
          <cell r="D308">
            <v>0</v>
          </cell>
          <cell r="E308">
            <v>0</v>
          </cell>
        </row>
        <row r="309">
          <cell r="A309" t="str">
            <v>PEA050</v>
          </cell>
          <cell r="B309" t="str">
            <v xml:space="preserve">    E.II.2)   Risconti passivi v/Aziende sanitarie pubbliche della Regione</v>
          </cell>
          <cell r="C309">
            <v>0</v>
          </cell>
          <cell r="D309">
            <v>0</v>
          </cell>
          <cell r="E309">
            <v>0</v>
          </cell>
        </row>
        <row r="310">
          <cell r="A310" t="str">
            <v>PFZ999</v>
          </cell>
          <cell r="B310" t="str">
            <v>F)  CONTI D'ORDINE</v>
          </cell>
          <cell r="C310">
            <v>0</v>
          </cell>
          <cell r="D310">
            <v>0</v>
          </cell>
          <cell r="E310">
            <v>0</v>
          </cell>
        </row>
        <row r="311">
          <cell r="A311" t="str">
            <v>PFA000</v>
          </cell>
          <cell r="B311" t="str">
            <v>F.I) CANONI LEASING ANCORA DA PAGARE</v>
          </cell>
          <cell r="C311">
            <v>0</v>
          </cell>
          <cell r="D311">
            <v>0</v>
          </cell>
          <cell r="E311">
            <v>0</v>
          </cell>
        </row>
        <row r="312">
          <cell r="A312" t="str">
            <v>PFA010</v>
          </cell>
          <cell r="B312" t="str">
            <v>F.II) DEPOSITI CAUZIONALI</v>
          </cell>
          <cell r="C312">
            <v>0</v>
          </cell>
          <cell r="D312">
            <v>0</v>
          </cell>
          <cell r="E312">
            <v>0</v>
          </cell>
        </row>
        <row r="313">
          <cell r="A313" t="str">
            <v>PFA020</v>
          </cell>
          <cell r="B313" t="str">
            <v>F.III) BENI IN COMODATO</v>
          </cell>
          <cell r="C313">
            <v>0</v>
          </cell>
          <cell r="D313">
            <v>0</v>
          </cell>
          <cell r="E313">
            <v>0</v>
          </cell>
        </row>
        <row r="314">
          <cell r="A314" t="str">
            <v>PFA030</v>
          </cell>
          <cell r="B314" t="str">
            <v>F.IV) ALTRI CONTI D'ORDINE</v>
          </cell>
          <cell r="C314">
            <v>0</v>
          </cell>
          <cell r="D314">
            <v>0</v>
          </cell>
          <cell r="E314">
            <v>0</v>
          </cell>
        </row>
        <row r="316">
          <cell r="B316" t="str">
            <v>ATTIVO</v>
          </cell>
          <cell r="C316">
            <v>268219396.89000002</v>
          </cell>
          <cell r="D316">
            <v>0</v>
          </cell>
          <cell r="E316">
            <v>268219396.89000002</v>
          </cell>
        </row>
        <row r="317">
          <cell r="B317" t="str">
            <v>PASSIVO</v>
          </cell>
          <cell r="C317">
            <v>268219396.88999978</v>
          </cell>
          <cell r="D317">
            <v>0</v>
          </cell>
          <cell r="E317">
            <v>268219396.88999978</v>
          </cell>
        </row>
        <row r="318">
          <cell r="C318">
            <v>2.384185791015625E-7</v>
          </cell>
          <cell r="D318">
            <v>0</v>
          </cell>
          <cell r="E318">
            <v>536438793.77999979</v>
          </cell>
        </row>
      </sheetData>
      <sheetData sheetId="1">
        <row r="3">
          <cell r="A3" t="str">
            <v>Etichette di riga</v>
          </cell>
          <cell r="B3" t="str">
            <v>Somma di  BILANCIO 20192</v>
          </cell>
        </row>
        <row r="4">
          <cell r="A4">
            <v>0</v>
          </cell>
          <cell r="B4">
            <v>-12385220.910000002</v>
          </cell>
        </row>
        <row r="5">
          <cell r="B5">
            <v>14490424.289999917</v>
          </cell>
        </row>
        <row r="6">
          <cell r="A6" t="str">
            <v>AAA020</v>
          </cell>
        </row>
        <row r="7">
          <cell r="A7" t="str">
            <v>AAA030</v>
          </cell>
          <cell r="B7">
            <v>0</v>
          </cell>
        </row>
        <row r="8">
          <cell r="A8" t="str">
            <v>AAA050</v>
          </cell>
        </row>
        <row r="9">
          <cell r="A9" t="str">
            <v>AAA060</v>
          </cell>
          <cell r="B9">
            <v>0</v>
          </cell>
        </row>
        <row r="10">
          <cell r="A10" t="str">
            <v>AAA080</v>
          </cell>
        </row>
        <row r="11">
          <cell r="A11" t="str">
            <v>AAA090</v>
          </cell>
          <cell r="B11">
            <v>0</v>
          </cell>
        </row>
        <row r="12">
          <cell r="A12" t="str">
            <v>AAA100</v>
          </cell>
        </row>
        <row r="13">
          <cell r="A13" t="str">
            <v>AAA110</v>
          </cell>
          <cell r="B13">
            <v>0</v>
          </cell>
        </row>
        <row r="14">
          <cell r="A14" t="str">
            <v>AAA120</v>
          </cell>
        </row>
        <row r="15">
          <cell r="A15" t="str">
            <v>AAA140</v>
          </cell>
          <cell r="B15">
            <v>7076741.1500000004</v>
          </cell>
        </row>
        <row r="16">
          <cell r="A16" t="str">
            <v>AAA150</v>
          </cell>
          <cell r="B16">
            <v>-5946503.5300000003</v>
          </cell>
        </row>
        <row r="17">
          <cell r="A17" t="str">
            <v>AAA160</v>
          </cell>
        </row>
        <row r="18">
          <cell r="A18" t="str">
            <v>AAA170</v>
          </cell>
          <cell r="B18">
            <v>0</v>
          </cell>
        </row>
        <row r="19">
          <cell r="A19" t="str">
            <v>AAA180</v>
          </cell>
        </row>
        <row r="20">
          <cell r="A20" t="str">
            <v>AAA190</v>
          </cell>
          <cell r="B20">
            <v>0</v>
          </cell>
        </row>
        <row r="21">
          <cell r="A21" t="str">
            <v>AAA200</v>
          </cell>
        </row>
        <row r="22">
          <cell r="A22" t="str">
            <v>AAA210</v>
          </cell>
          <cell r="B22">
            <v>0</v>
          </cell>
        </row>
        <row r="23">
          <cell r="A23" t="str">
            <v>AAA230</v>
          </cell>
          <cell r="B23">
            <v>0</v>
          </cell>
        </row>
        <row r="24">
          <cell r="A24" t="str">
            <v>AAA240</v>
          </cell>
          <cell r="B24">
            <v>0</v>
          </cell>
        </row>
        <row r="25">
          <cell r="A25" t="str">
            <v>AAA250</v>
          </cell>
          <cell r="B25">
            <v>0</v>
          </cell>
        </row>
        <row r="26">
          <cell r="A26" t="str">
            <v>AAA260</v>
          </cell>
          <cell r="B26">
            <v>0</v>
          </cell>
        </row>
        <row r="27">
          <cell r="A27" t="str">
            <v>AAA290</v>
          </cell>
          <cell r="B27">
            <v>858181.67</v>
          </cell>
        </row>
        <row r="28">
          <cell r="A28" t="str">
            <v>AAA300</v>
          </cell>
        </row>
        <row r="29">
          <cell r="A29" t="str">
            <v>AAA330</v>
          </cell>
          <cell r="B29">
            <v>433359</v>
          </cell>
        </row>
        <row r="30">
          <cell r="A30" t="str">
            <v>AAA340</v>
          </cell>
          <cell r="B30">
            <v>-433359</v>
          </cell>
        </row>
        <row r="31">
          <cell r="A31" t="str">
            <v>AAA360</v>
          </cell>
          <cell r="B31">
            <v>152591100.62</v>
          </cell>
        </row>
        <row r="32">
          <cell r="A32" t="str">
            <v>AAA370</v>
          </cell>
          <cell r="B32">
            <v>-77678446.140000001</v>
          </cell>
        </row>
        <row r="33">
          <cell r="A33" t="str">
            <v>AAA390</v>
          </cell>
          <cell r="B33">
            <v>7801497.4000000004</v>
          </cell>
        </row>
        <row r="34">
          <cell r="A34" t="str">
            <v>AAA400</v>
          </cell>
          <cell r="B34">
            <v>-7423973.6500000004</v>
          </cell>
        </row>
        <row r="35">
          <cell r="A35" t="str">
            <v>AAA420</v>
          </cell>
          <cell r="B35">
            <v>74655038.329999998</v>
          </cell>
        </row>
        <row r="36">
          <cell r="A36" t="str">
            <v>AAA430</v>
          </cell>
          <cell r="B36">
            <v>-60522473.850000001</v>
          </cell>
        </row>
        <row r="37">
          <cell r="A37" t="str">
            <v>AAA450</v>
          </cell>
          <cell r="B37">
            <v>7165205.9000000004</v>
          </cell>
        </row>
        <row r="38">
          <cell r="A38" t="str">
            <v>AAA460</v>
          </cell>
          <cell r="B38">
            <v>-6602281.3300000001</v>
          </cell>
        </row>
        <row r="39">
          <cell r="A39" t="str">
            <v>AAA480</v>
          </cell>
          <cell r="B39">
            <v>1704996.33</v>
          </cell>
        </row>
        <row r="40">
          <cell r="A40" t="str">
            <v>AAA490</v>
          </cell>
          <cell r="B40">
            <v>-1682427.31</v>
          </cell>
        </row>
        <row r="41">
          <cell r="A41" t="str">
            <v>AAA500</v>
          </cell>
        </row>
        <row r="42">
          <cell r="A42" t="str">
            <v>AAA520</v>
          </cell>
          <cell r="B42">
            <v>6269826.1600000001</v>
          </cell>
        </row>
        <row r="43">
          <cell r="A43" t="str">
            <v>AAA530</v>
          </cell>
          <cell r="B43">
            <v>-5850060</v>
          </cell>
        </row>
        <row r="44">
          <cell r="A44" t="str">
            <v>AAA540</v>
          </cell>
          <cell r="B44">
            <v>1790349.56</v>
          </cell>
        </row>
        <row r="45">
          <cell r="A45" t="str">
            <v>AAA560</v>
          </cell>
          <cell r="B45">
            <v>0</v>
          </cell>
        </row>
        <row r="46">
          <cell r="A46" t="str">
            <v>AAA570</v>
          </cell>
          <cell r="B46">
            <v>0</v>
          </cell>
        </row>
        <row r="47">
          <cell r="A47" t="str">
            <v>AAA580</v>
          </cell>
          <cell r="B47">
            <v>0</v>
          </cell>
        </row>
        <row r="48">
          <cell r="A48" t="str">
            <v>AAA590</v>
          </cell>
          <cell r="B48">
            <v>0</v>
          </cell>
        </row>
        <row r="49">
          <cell r="A49" t="str">
            <v>AAA600</v>
          </cell>
          <cell r="B49">
            <v>0</v>
          </cell>
        </row>
        <row r="50">
          <cell r="A50" t="str">
            <v>AAA610</v>
          </cell>
          <cell r="B50">
            <v>0</v>
          </cell>
        </row>
        <row r="51">
          <cell r="A51" t="str">
            <v>AAA620</v>
          </cell>
          <cell r="B51">
            <v>0</v>
          </cell>
        </row>
        <row r="52">
          <cell r="A52" t="str">
            <v>AAA630</v>
          </cell>
          <cell r="B52">
            <v>0</v>
          </cell>
        </row>
        <row r="53">
          <cell r="A53" t="str">
            <v>AAA660</v>
          </cell>
        </row>
        <row r="54">
          <cell r="A54" t="str">
            <v>AAA670</v>
          </cell>
        </row>
        <row r="55">
          <cell r="A55" t="str">
            <v>AAA680</v>
          </cell>
        </row>
        <row r="56">
          <cell r="A56" t="str">
            <v>AAA690</v>
          </cell>
        </row>
        <row r="57">
          <cell r="A57" t="str">
            <v>AAA710</v>
          </cell>
          <cell r="B57">
            <v>122561.03</v>
          </cell>
        </row>
        <row r="58">
          <cell r="A58" t="str">
            <v>AAA730</v>
          </cell>
        </row>
        <row r="59">
          <cell r="A59" t="str">
            <v>AAA740</v>
          </cell>
        </row>
        <row r="60">
          <cell r="A60" t="str">
            <v>AAA750</v>
          </cell>
        </row>
        <row r="61">
          <cell r="A61" t="str">
            <v>AAA760</v>
          </cell>
        </row>
        <row r="62">
          <cell r="A62" t="str">
            <v>ABA020</v>
          </cell>
          <cell r="B62">
            <v>5616848.6600000001</v>
          </cell>
        </row>
        <row r="63">
          <cell r="A63" t="str">
            <v>ABA030</v>
          </cell>
          <cell r="B63">
            <v>90332.34</v>
          </cell>
        </row>
        <row r="64">
          <cell r="A64" t="str">
            <v>ABA040</v>
          </cell>
          <cell r="B64">
            <v>2448146.62</v>
          </cell>
        </row>
        <row r="65">
          <cell r="A65" t="str">
            <v>ABA050</v>
          </cell>
          <cell r="B65">
            <v>86803.87</v>
          </cell>
        </row>
        <row r="66">
          <cell r="A66" t="str">
            <v>ABA060</v>
          </cell>
          <cell r="B66">
            <v>1099594.8600000001</v>
          </cell>
        </row>
        <row r="67">
          <cell r="A67" t="str">
            <v>ABA070</v>
          </cell>
        </row>
        <row r="68">
          <cell r="A68" t="str">
            <v>ABA080</v>
          </cell>
        </row>
        <row r="69">
          <cell r="A69" t="str">
            <v>ABA090</v>
          </cell>
          <cell r="B69">
            <v>3007578.46</v>
          </cell>
        </row>
        <row r="70">
          <cell r="A70" t="str">
            <v>ABA120</v>
          </cell>
          <cell r="B70">
            <v>801.86</v>
          </cell>
        </row>
        <row r="71">
          <cell r="A71" t="str">
            <v>ABA130</v>
          </cell>
          <cell r="B71">
            <v>140013.70000000001</v>
          </cell>
        </row>
        <row r="72">
          <cell r="A72" t="str">
            <v>ABA140</v>
          </cell>
          <cell r="B72">
            <v>43179.68</v>
          </cell>
        </row>
        <row r="73">
          <cell r="A73" t="str">
            <v>ABA150</v>
          </cell>
          <cell r="B73">
            <v>220196.46</v>
          </cell>
        </row>
        <row r="74">
          <cell r="A74" t="str">
            <v>ABA160</v>
          </cell>
          <cell r="B74">
            <v>2483.4499999999998</v>
          </cell>
        </row>
        <row r="75">
          <cell r="A75" t="str">
            <v>ABA170</v>
          </cell>
          <cell r="B75">
            <v>27328.15</v>
          </cell>
        </row>
        <row r="76">
          <cell r="A76" t="str">
            <v>ABA201</v>
          </cell>
        </row>
        <row r="77">
          <cell r="A77" t="str">
            <v>ABA220</v>
          </cell>
        </row>
        <row r="78">
          <cell r="A78" t="str">
            <v>ABA230</v>
          </cell>
        </row>
        <row r="79">
          <cell r="A79" t="str">
            <v>ABA240</v>
          </cell>
          <cell r="B79">
            <v>0</v>
          </cell>
        </row>
        <row r="80">
          <cell r="A80" t="str">
            <v>ABA270</v>
          </cell>
          <cell r="B80">
            <v>0</v>
          </cell>
        </row>
        <row r="81">
          <cell r="A81" t="str">
            <v>ABA271</v>
          </cell>
        </row>
        <row r="82">
          <cell r="A82" t="str">
            <v>ABA280</v>
          </cell>
          <cell r="B82">
            <v>0</v>
          </cell>
        </row>
        <row r="83">
          <cell r="A83" t="str">
            <v>ABA300</v>
          </cell>
          <cell r="B83">
            <v>0</v>
          </cell>
        </row>
        <row r="84">
          <cell r="A84" t="str">
            <v>ABA310</v>
          </cell>
          <cell r="B84">
            <v>0</v>
          </cell>
        </row>
        <row r="85">
          <cell r="A85" t="str">
            <v>ABA320</v>
          </cell>
          <cell r="B85">
            <v>0</v>
          </cell>
        </row>
        <row r="86">
          <cell r="A86" t="str">
            <v>ABA330</v>
          </cell>
          <cell r="B86">
            <v>0</v>
          </cell>
        </row>
        <row r="87">
          <cell r="A87" t="str">
            <v>ABA340</v>
          </cell>
          <cell r="B87">
            <v>177.4</v>
          </cell>
        </row>
        <row r="88">
          <cell r="A88" t="str">
            <v>ABA390</v>
          </cell>
          <cell r="B88">
            <v>59796244.119999997</v>
          </cell>
        </row>
        <row r="89">
          <cell r="A89" t="str">
            <v>ABA400</v>
          </cell>
          <cell r="B89">
            <v>0</v>
          </cell>
        </row>
        <row r="90">
          <cell r="A90" t="str">
            <v>ABA410</v>
          </cell>
          <cell r="B90">
            <v>0</v>
          </cell>
        </row>
        <row r="91">
          <cell r="A91" t="str">
            <v>ABA420</v>
          </cell>
          <cell r="B91">
            <v>0</v>
          </cell>
        </row>
        <row r="92">
          <cell r="A92" t="str">
            <v>ABA430</v>
          </cell>
          <cell r="B92">
            <v>0</v>
          </cell>
        </row>
        <row r="93">
          <cell r="A93" t="str">
            <v>ABA440</v>
          </cell>
          <cell r="B93">
            <v>0</v>
          </cell>
        </row>
        <row r="94">
          <cell r="A94" t="str">
            <v>ABA450</v>
          </cell>
          <cell r="B94">
            <v>14258789.969999999</v>
          </cell>
        </row>
        <row r="95">
          <cell r="A95" t="str">
            <v>ABA451</v>
          </cell>
        </row>
        <row r="96">
          <cell r="A96" t="str">
            <v>ABA460</v>
          </cell>
          <cell r="B96">
            <v>0</v>
          </cell>
        </row>
        <row r="97">
          <cell r="A97" t="str">
            <v>ABA461</v>
          </cell>
        </row>
        <row r="98">
          <cell r="A98" t="str">
            <v>ABA480</v>
          </cell>
          <cell r="B98">
            <v>46734731.840000004</v>
          </cell>
        </row>
        <row r="99">
          <cell r="A99" t="str">
            <v>ABA490</v>
          </cell>
          <cell r="B99">
            <v>0</v>
          </cell>
        </row>
        <row r="100">
          <cell r="A100" t="str">
            <v>ABA500</v>
          </cell>
          <cell r="B100">
            <v>7869516.5800000001</v>
          </cell>
        </row>
        <row r="101">
          <cell r="A101" t="str">
            <v>ABA510</v>
          </cell>
          <cell r="B101">
            <v>0</v>
          </cell>
        </row>
        <row r="102">
          <cell r="A102" t="str">
            <v>ABA520</v>
          </cell>
          <cell r="B102">
            <v>0</v>
          </cell>
        </row>
        <row r="103">
          <cell r="A103" t="str">
            <v>ABA521</v>
          </cell>
        </row>
        <row r="104">
          <cell r="A104" t="str">
            <v>ABA522</v>
          </cell>
        </row>
        <row r="105">
          <cell r="A105" t="str">
            <v>ABA530</v>
          </cell>
          <cell r="B105">
            <v>3732031.03</v>
          </cell>
        </row>
        <row r="106">
          <cell r="A106" t="str">
            <v>ABA560</v>
          </cell>
          <cell r="B106">
            <v>0</v>
          </cell>
        </row>
        <row r="107">
          <cell r="A107" t="str">
            <v>ABA570</v>
          </cell>
          <cell r="B107">
            <v>0</v>
          </cell>
        </row>
        <row r="108">
          <cell r="A108" t="str">
            <v>ABA580</v>
          </cell>
          <cell r="B108">
            <v>3201400.51</v>
          </cell>
        </row>
        <row r="109">
          <cell r="A109" t="str">
            <v>ABA591</v>
          </cell>
        </row>
        <row r="110">
          <cell r="A110" t="str">
            <v>ABA600</v>
          </cell>
          <cell r="B110">
            <v>121337.85999999999</v>
          </cell>
        </row>
        <row r="111">
          <cell r="A111" t="str">
            <v>ABA601</v>
          </cell>
        </row>
        <row r="112">
          <cell r="A112" t="str">
            <v>ABA620</v>
          </cell>
          <cell r="B112">
            <v>55</v>
          </cell>
        </row>
        <row r="113">
          <cell r="A113" t="str">
            <v>ABA630</v>
          </cell>
          <cell r="B113">
            <v>0</v>
          </cell>
        </row>
        <row r="114">
          <cell r="A114" t="str">
            <v>ABA640</v>
          </cell>
          <cell r="B114">
            <v>619273.74</v>
          </cell>
        </row>
        <row r="115">
          <cell r="A115" t="str">
            <v>ABA650</v>
          </cell>
          <cell r="B115">
            <v>355096.86</v>
          </cell>
        </row>
        <row r="116">
          <cell r="A116" t="str">
            <v>ABA670</v>
          </cell>
          <cell r="B116">
            <v>1060261.18</v>
          </cell>
        </row>
        <row r="117">
          <cell r="A117" t="str">
            <v>ABA680</v>
          </cell>
          <cell r="B117">
            <v>0</v>
          </cell>
        </row>
        <row r="118">
          <cell r="A118" t="str">
            <v>ABA690</v>
          </cell>
          <cell r="B118">
            <v>92213.58</v>
          </cell>
        </row>
        <row r="119">
          <cell r="A119" t="str">
            <v>ABA700</v>
          </cell>
          <cell r="B119">
            <v>1862</v>
          </cell>
        </row>
        <row r="120">
          <cell r="A120" t="str">
            <v>ABA711</v>
          </cell>
          <cell r="B120">
            <v>5307391.6500000004</v>
          </cell>
        </row>
        <row r="121">
          <cell r="A121" t="str">
            <v>ABA712</v>
          </cell>
          <cell r="B121">
            <v>0</v>
          </cell>
        </row>
        <row r="122">
          <cell r="A122" t="str">
            <v>ABA713</v>
          </cell>
          <cell r="B122">
            <v>0</v>
          </cell>
        </row>
        <row r="123">
          <cell r="A123" t="str">
            <v>ABA714</v>
          </cell>
        </row>
        <row r="124">
          <cell r="A124" t="str">
            <v>ABA730</v>
          </cell>
        </row>
        <row r="125">
          <cell r="A125" t="str">
            <v>ABA740</v>
          </cell>
        </row>
        <row r="126">
          <cell r="A126" t="str">
            <v>ABA760</v>
          </cell>
          <cell r="B126">
            <v>196785.7</v>
          </cell>
        </row>
        <row r="127">
          <cell r="A127" t="str">
            <v>ABA770</v>
          </cell>
          <cell r="B127">
            <v>17826274.760000002</v>
          </cell>
        </row>
        <row r="128">
          <cell r="A128" t="str">
            <v>ABA790</v>
          </cell>
          <cell r="B128">
            <v>827902.23</v>
          </cell>
        </row>
        <row r="129">
          <cell r="A129" t="str">
            <v>ACA010</v>
          </cell>
          <cell r="B129">
            <v>0</v>
          </cell>
        </row>
        <row r="130">
          <cell r="A130" t="str">
            <v>ACA020</v>
          </cell>
        </row>
        <row r="131">
          <cell r="A131" t="str">
            <v>ACA040</v>
          </cell>
          <cell r="B131">
            <v>25896.66</v>
          </cell>
        </row>
        <row r="132">
          <cell r="A132" t="str">
            <v>ACA050</v>
          </cell>
        </row>
        <row r="133">
          <cell r="A133" t="str">
            <v>ADA000</v>
          </cell>
        </row>
        <row r="134">
          <cell r="A134" t="str">
            <v>ADA010</v>
          </cell>
        </row>
        <row r="135">
          <cell r="A135" t="str">
            <v>ADA020</v>
          </cell>
        </row>
        <row r="136">
          <cell r="A136" t="str">
            <v>ADA021</v>
          </cell>
        </row>
        <row r="137">
          <cell r="A137" t="str">
            <v>ADA030</v>
          </cell>
        </row>
        <row r="138">
          <cell r="A138" t="str">
            <v>PAA000</v>
          </cell>
          <cell r="B138">
            <v>-10730458.82</v>
          </cell>
        </row>
        <row r="139">
          <cell r="A139" t="str">
            <v>PAA020</v>
          </cell>
          <cell r="B139">
            <v>0</v>
          </cell>
        </row>
        <row r="140">
          <cell r="A140" t="str">
            <v>PAA040</v>
          </cell>
          <cell r="B140">
            <v>0</v>
          </cell>
        </row>
        <row r="141">
          <cell r="A141" t="str">
            <v>PAA050</v>
          </cell>
          <cell r="B141">
            <v>0</v>
          </cell>
        </row>
        <row r="142">
          <cell r="A142" t="str">
            <v>PAA060</v>
          </cell>
          <cell r="B142">
            <v>0</v>
          </cell>
        </row>
        <row r="143">
          <cell r="A143" t="str">
            <v>PAA070</v>
          </cell>
          <cell r="B143">
            <v>-81487174.219999999</v>
          </cell>
        </row>
        <row r="144">
          <cell r="A144" t="str">
            <v>PAA080</v>
          </cell>
          <cell r="B144">
            <v>0</v>
          </cell>
        </row>
        <row r="145">
          <cell r="A145" t="str">
            <v>PAA090</v>
          </cell>
          <cell r="B145">
            <v>-15520329.550000001</v>
          </cell>
        </row>
        <row r="146">
          <cell r="A146" t="str">
            <v>PAA100</v>
          </cell>
          <cell r="B146">
            <v>-7381.09</v>
          </cell>
        </row>
        <row r="147">
          <cell r="A147" t="str">
            <v>PAA120</v>
          </cell>
          <cell r="B147">
            <v>0</v>
          </cell>
        </row>
        <row r="148">
          <cell r="A148" t="str">
            <v>PAA130</v>
          </cell>
          <cell r="B148">
            <v>-880000</v>
          </cell>
        </row>
        <row r="149">
          <cell r="A149" t="str">
            <v>PAA140</v>
          </cell>
          <cell r="B149">
            <v>0</v>
          </cell>
        </row>
        <row r="150">
          <cell r="A150" t="str">
            <v>PAA150</v>
          </cell>
          <cell r="B150">
            <v>0</v>
          </cell>
        </row>
        <row r="151">
          <cell r="A151" t="str">
            <v>PAA160</v>
          </cell>
          <cell r="B151">
            <v>0</v>
          </cell>
        </row>
        <row r="152">
          <cell r="A152" t="str">
            <v>PAA180</v>
          </cell>
          <cell r="B152">
            <v>0</v>
          </cell>
        </row>
        <row r="153">
          <cell r="A153" t="str">
            <v>PAA190</v>
          </cell>
          <cell r="B153">
            <v>0</v>
          </cell>
        </row>
        <row r="154">
          <cell r="A154" t="str">
            <v>PAA200</v>
          </cell>
          <cell r="B154">
            <v>-7869516.5800000001</v>
          </cell>
        </row>
        <row r="155">
          <cell r="A155" t="str">
            <v>PAA210</v>
          </cell>
          <cell r="B155">
            <v>7602960.9500000002</v>
          </cell>
        </row>
        <row r="156">
          <cell r="A156" t="str">
            <v>PAA220</v>
          </cell>
          <cell r="B156">
            <v>0</v>
          </cell>
        </row>
        <row r="157">
          <cell r="A157" t="str">
            <v>PBA000</v>
          </cell>
          <cell r="B157">
            <v>0</v>
          </cell>
        </row>
        <row r="158">
          <cell r="A158" t="str">
            <v>PBA020</v>
          </cell>
          <cell r="B158">
            <v>-2562138.9900000002</v>
          </cell>
        </row>
        <row r="159">
          <cell r="A159" t="str">
            <v>PBA030</v>
          </cell>
          <cell r="B159">
            <v>-1313516.05</v>
          </cell>
        </row>
        <row r="160">
          <cell r="A160" t="str">
            <v>PBA040</v>
          </cell>
          <cell r="B160">
            <v>-343200</v>
          </cell>
        </row>
        <row r="161">
          <cell r="A161" t="str">
            <v>PBA050</v>
          </cell>
          <cell r="B161">
            <v>-7863807</v>
          </cell>
        </row>
        <row r="162">
          <cell r="A162" t="str">
            <v>PBA051</v>
          </cell>
          <cell r="B162">
            <v>0</v>
          </cell>
        </row>
        <row r="163">
          <cell r="A163" t="str">
            <v>PBA052</v>
          </cell>
          <cell r="B163">
            <v>-240689.15</v>
          </cell>
        </row>
        <row r="164">
          <cell r="A164" t="str">
            <v>PBA060</v>
          </cell>
          <cell r="B164">
            <v>-98886.99</v>
          </cell>
        </row>
        <row r="165">
          <cell r="A165" t="str">
            <v>PBA151</v>
          </cell>
          <cell r="B165">
            <v>0</v>
          </cell>
        </row>
        <row r="166">
          <cell r="A166" t="str">
            <v>PBA160</v>
          </cell>
          <cell r="B166">
            <v>-3407.49</v>
          </cell>
        </row>
        <row r="167">
          <cell r="A167" t="str">
            <v>PBA170</v>
          </cell>
          <cell r="B167">
            <v>0</v>
          </cell>
        </row>
        <row r="168">
          <cell r="A168" t="str">
            <v>PBA180</v>
          </cell>
          <cell r="B168">
            <v>0</v>
          </cell>
        </row>
        <row r="169">
          <cell r="A169" t="str">
            <v>PBA190</v>
          </cell>
          <cell r="B169">
            <v>0</v>
          </cell>
        </row>
        <row r="170">
          <cell r="A170" t="str">
            <v>PBA210</v>
          </cell>
          <cell r="B170">
            <v>0</v>
          </cell>
        </row>
        <row r="171">
          <cell r="A171" t="str">
            <v>PBA230</v>
          </cell>
          <cell r="B171">
            <v>-4926193.22</v>
          </cell>
        </row>
        <row r="172">
          <cell r="A172" t="str">
            <v>PBA240</v>
          </cell>
          <cell r="B172">
            <v>-5507493.1500000004</v>
          </cell>
        </row>
        <row r="173">
          <cell r="A173" t="str">
            <v>PBA250</v>
          </cell>
          <cell r="B173">
            <v>-594781.05000000005</v>
          </cell>
        </row>
        <row r="174">
          <cell r="A174" t="str">
            <v>PBA260</v>
          </cell>
          <cell r="B174">
            <v>-2732053.64</v>
          </cell>
        </row>
        <row r="175">
          <cell r="A175" t="str">
            <v>PBA270</v>
          </cell>
          <cell r="B175">
            <v>0</v>
          </cell>
        </row>
        <row r="176">
          <cell r="A176" t="str">
            <v>PCA000</v>
          </cell>
          <cell r="B176">
            <v>-2364297.4900000002</v>
          </cell>
        </row>
        <row r="177">
          <cell r="A177" t="str">
            <v>PCA010</v>
          </cell>
          <cell r="B177">
            <v>0</v>
          </cell>
        </row>
        <row r="178">
          <cell r="A178" t="str">
            <v>PCA020</v>
          </cell>
          <cell r="B178">
            <v>0</v>
          </cell>
        </row>
        <row r="179">
          <cell r="A179" t="str">
            <v>PDA000</v>
          </cell>
          <cell r="B179">
            <v>0</v>
          </cell>
        </row>
        <row r="180">
          <cell r="A180" t="str">
            <v>PDA050</v>
          </cell>
          <cell r="B180">
            <v>0</v>
          </cell>
        </row>
        <row r="181">
          <cell r="A181" t="str">
            <v>PDA060</v>
          </cell>
          <cell r="B181">
            <v>-3948.65</v>
          </cell>
        </row>
        <row r="182">
          <cell r="A182" t="str">
            <v>PDA080</v>
          </cell>
          <cell r="B182">
            <v>0</v>
          </cell>
        </row>
        <row r="183">
          <cell r="A183" t="str">
            <v>PDA081</v>
          </cell>
          <cell r="B183">
            <v>0</v>
          </cell>
        </row>
        <row r="184">
          <cell r="A184" t="str">
            <v>PDA090</v>
          </cell>
          <cell r="B184">
            <v>0</v>
          </cell>
        </row>
        <row r="185">
          <cell r="A185" t="str">
            <v>PDA100</v>
          </cell>
          <cell r="B185">
            <v>0</v>
          </cell>
        </row>
        <row r="186">
          <cell r="A186" t="str">
            <v>PDA101</v>
          </cell>
          <cell r="B186">
            <v>0</v>
          </cell>
        </row>
        <row r="187">
          <cell r="A187" t="str">
            <v>PDA110</v>
          </cell>
          <cell r="B187">
            <v>0</v>
          </cell>
        </row>
        <row r="188">
          <cell r="A188" t="str">
            <v>PDA111</v>
          </cell>
          <cell r="B188">
            <v>0</v>
          </cell>
        </row>
        <row r="189">
          <cell r="A189" t="str">
            <v>PDA112</v>
          </cell>
          <cell r="B189">
            <v>0</v>
          </cell>
        </row>
        <row r="190">
          <cell r="A190" t="str">
            <v>PDA120</v>
          </cell>
          <cell r="B190">
            <v>0</v>
          </cell>
        </row>
        <row r="191">
          <cell r="A191" t="str">
            <v>PDA121</v>
          </cell>
          <cell r="B191">
            <v>0</v>
          </cell>
        </row>
        <row r="192">
          <cell r="A192" t="str">
            <v>PDA130</v>
          </cell>
          <cell r="B192">
            <v>-488354.72</v>
          </cell>
        </row>
        <row r="193">
          <cell r="A193" t="str">
            <v>PDA160</v>
          </cell>
          <cell r="B193">
            <v>0</v>
          </cell>
        </row>
        <row r="194">
          <cell r="A194" t="str">
            <v>PDA170</v>
          </cell>
          <cell r="B194">
            <v>0</v>
          </cell>
        </row>
        <row r="195">
          <cell r="A195" t="str">
            <v>PDA180</v>
          </cell>
          <cell r="B195">
            <v>0</v>
          </cell>
        </row>
        <row r="196">
          <cell r="A196" t="str">
            <v>PDA190</v>
          </cell>
          <cell r="B196">
            <v>0</v>
          </cell>
        </row>
        <row r="197">
          <cell r="A197" t="str">
            <v>PDA200</v>
          </cell>
          <cell r="B197">
            <v>0</v>
          </cell>
        </row>
        <row r="198">
          <cell r="A198" t="str">
            <v>PDA210</v>
          </cell>
          <cell r="B198">
            <v>-1700103.4500000002</v>
          </cell>
        </row>
        <row r="199">
          <cell r="A199" t="str">
            <v>PDA211</v>
          </cell>
          <cell r="B199">
            <v>0</v>
          </cell>
        </row>
        <row r="200">
          <cell r="A200" t="str">
            <v>PDA212</v>
          </cell>
          <cell r="B200">
            <v>0</v>
          </cell>
        </row>
        <row r="201">
          <cell r="A201" t="str">
            <v>PDA213</v>
          </cell>
          <cell r="B201">
            <v>0</v>
          </cell>
        </row>
        <row r="202">
          <cell r="A202" t="str">
            <v>PDA220</v>
          </cell>
          <cell r="B202">
            <v>-158284.47</v>
          </cell>
        </row>
        <row r="203">
          <cell r="A203" t="str">
            <v>PDA231</v>
          </cell>
          <cell r="B203">
            <v>0</v>
          </cell>
        </row>
        <row r="204">
          <cell r="A204" t="str">
            <v>PDA232</v>
          </cell>
          <cell r="B204">
            <v>0</v>
          </cell>
        </row>
        <row r="205">
          <cell r="A205" t="str">
            <v>PDA233</v>
          </cell>
          <cell r="B205">
            <v>0</v>
          </cell>
        </row>
        <row r="206">
          <cell r="A206" t="str">
            <v>PDA234</v>
          </cell>
          <cell r="B206">
            <v>0</v>
          </cell>
        </row>
        <row r="207">
          <cell r="A207" t="str">
            <v>PDA235</v>
          </cell>
          <cell r="B207">
            <v>0</v>
          </cell>
        </row>
        <row r="208">
          <cell r="A208" t="str">
            <v>PDA250</v>
          </cell>
          <cell r="B208">
            <v>0</v>
          </cell>
        </row>
        <row r="209">
          <cell r="A209" t="str">
            <v>PDA260</v>
          </cell>
          <cell r="B209">
            <v>0</v>
          </cell>
        </row>
        <row r="210">
          <cell r="A210" t="str">
            <v>PDA270</v>
          </cell>
          <cell r="B210">
            <v>-2395103.11</v>
          </cell>
        </row>
        <row r="211">
          <cell r="A211" t="str">
            <v>PDA291</v>
          </cell>
          <cell r="B211">
            <v>-40093204.329999998</v>
          </cell>
        </row>
        <row r="212">
          <cell r="A212" t="str">
            <v>PDA292</v>
          </cell>
          <cell r="B212">
            <v>20710.88</v>
          </cell>
        </row>
        <row r="213">
          <cell r="A213" t="str">
            <v>PDA301</v>
          </cell>
          <cell r="B213">
            <v>-38128932.729999997</v>
          </cell>
        </row>
        <row r="214">
          <cell r="A214" t="str">
            <v>PDA302</v>
          </cell>
          <cell r="B214">
            <v>1217542.17</v>
          </cell>
        </row>
        <row r="215">
          <cell r="A215" t="str">
            <v>PDA310</v>
          </cell>
          <cell r="B215">
            <v>0</v>
          </cell>
        </row>
        <row r="216">
          <cell r="A216" t="str">
            <v>PDA320</v>
          </cell>
          <cell r="B216">
            <v>-10903660.059999999</v>
          </cell>
        </row>
        <row r="217">
          <cell r="A217" t="str">
            <v>PDA330</v>
          </cell>
          <cell r="B217">
            <v>-12385220.910000002</v>
          </cell>
        </row>
        <row r="218">
          <cell r="A218" t="str">
            <v>PDA340</v>
          </cell>
          <cell r="B218">
            <v>0</v>
          </cell>
        </row>
        <row r="219">
          <cell r="A219" t="str">
            <v>PDA350</v>
          </cell>
          <cell r="B219">
            <v>0</v>
          </cell>
        </row>
        <row r="220">
          <cell r="A220" t="str">
            <v>PDA360</v>
          </cell>
          <cell r="B220">
            <v>-15249418.010000002</v>
          </cell>
        </row>
        <row r="221">
          <cell r="A221" t="str">
            <v>PDA370</v>
          </cell>
          <cell r="B221">
            <v>0</v>
          </cell>
        </row>
        <row r="222">
          <cell r="A222" t="str">
            <v>PDA380</v>
          </cell>
          <cell r="B222">
            <v>-10380075.639999999</v>
          </cell>
        </row>
        <row r="223">
          <cell r="A223" t="str">
            <v>PDA530</v>
          </cell>
          <cell r="B223">
            <v>0</v>
          </cell>
        </row>
        <row r="224">
          <cell r="A224" t="str">
            <v>PDA580</v>
          </cell>
          <cell r="B224">
            <v>0</v>
          </cell>
        </row>
        <row r="225">
          <cell r="A225" t="str">
            <v>PDA620</v>
          </cell>
          <cell r="B225">
            <v>0</v>
          </cell>
        </row>
        <row r="226">
          <cell r="A226" t="str">
            <v>PEA010</v>
          </cell>
          <cell r="B226">
            <v>-542.94000000000005</v>
          </cell>
        </row>
        <row r="227">
          <cell r="A227" t="str">
            <v>PEA020</v>
          </cell>
          <cell r="B227">
            <v>0</v>
          </cell>
        </row>
        <row r="228">
          <cell r="A228" t="str">
            <v>PEA040</v>
          </cell>
          <cell r="B228">
            <v>0</v>
          </cell>
        </row>
        <row r="229">
          <cell r="A229" t="str">
            <v>PEA050</v>
          </cell>
          <cell r="B229">
            <v>0</v>
          </cell>
        </row>
        <row r="230">
          <cell r="A230" t="str">
            <v>PFA000</v>
          </cell>
          <cell r="B230">
            <v>0</v>
          </cell>
        </row>
        <row r="231">
          <cell r="A231" t="str">
            <v>PFA010</v>
          </cell>
          <cell r="B231">
            <v>0</v>
          </cell>
        </row>
        <row r="232">
          <cell r="A232" t="str">
            <v>PFA020</v>
          </cell>
          <cell r="B232">
            <v>0</v>
          </cell>
        </row>
        <row r="233">
          <cell r="A233" t="str">
            <v>PFA030</v>
          </cell>
          <cell r="B233">
            <v>0</v>
          </cell>
        </row>
        <row r="234">
          <cell r="A234" t="str">
            <v>(vuoto)</v>
          </cell>
          <cell r="B234">
            <v>-7356.1399999999994</v>
          </cell>
        </row>
        <row r="235">
          <cell r="A235" t="str">
            <v>Totale complessivo</v>
          </cell>
          <cell r="B235">
            <v>3146770.8599999808</v>
          </cell>
        </row>
      </sheetData>
      <sheetData sheetId="2">
        <row r="1">
          <cell r="C1" t="str">
            <v>Raccordo SP</v>
          </cell>
          <cell r="I1" t="str">
            <v xml:space="preserve"> BILANCIO 2019</v>
          </cell>
          <cell r="K1" t="str">
            <v>BILANCIO 2018</v>
          </cell>
        </row>
        <row r="2">
          <cell r="C2" t="str">
            <v/>
          </cell>
          <cell r="I2">
            <v>258555946.55999997</v>
          </cell>
          <cell r="K2">
            <v>0</v>
          </cell>
        </row>
        <row r="3">
          <cell r="C3" t="str">
            <v/>
          </cell>
          <cell r="I3">
            <v>7076741.1500000004</v>
          </cell>
          <cell r="K3">
            <v>0</v>
          </cell>
        </row>
        <row r="4">
          <cell r="C4" t="str">
            <v>AAA020</v>
          </cell>
        </row>
        <row r="5">
          <cell r="C5" t="str">
            <v>AAA050</v>
          </cell>
        </row>
        <row r="6">
          <cell r="C6" t="str">
            <v>AAA100</v>
          </cell>
        </row>
        <row r="7">
          <cell r="C7" t="str">
            <v>AAA080</v>
          </cell>
        </row>
        <row r="8">
          <cell r="C8" t="str">
            <v>AAA140</v>
          </cell>
          <cell r="I8">
            <v>7076741.1500000004</v>
          </cell>
        </row>
        <row r="9">
          <cell r="C9" t="str">
            <v>AAA180</v>
          </cell>
        </row>
        <row r="10">
          <cell r="C10" t="str">
            <v>AAA200</v>
          </cell>
        </row>
        <row r="11">
          <cell r="C11" t="str">
            <v>AAA160</v>
          </cell>
        </row>
        <row r="12">
          <cell r="C12" t="str">
            <v>AAA120</v>
          </cell>
        </row>
        <row r="13">
          <cell r="C13" t="str">
            <v/>
          </cell>
          <cell r="I13">
            <v>251479205.40999997</v>
          </cell>
          <cell r="K13">
            <v>0</v>
          </cell>
        </row>
        <row r="14">
          <cell r="C14" t="str">
            <v>AAA290</v>
          </cell>
          <cell r="I14">
            <v>858181.67</v>
          </cell>
        </row>
        <row r="15">
          <cell r="C15" t="str">
            <v>AAA300</v>
          </cell>
        </row>
        <row r="16">
          <cell r="C16" t="str">
            <v>AAA360</v>
          </cell>
          <cell r="I16">
            <v>152591100.62</v>
          </cell>
        </row>
        <row r="17">
          <cell r="C17" t="str">
            <v>AAA330</v>
          </cell>
          <cell r="I17">
            <v>433359</v>
          </cell>
        </row>
        <row r="18">
          <cell r="C18" t="str">
            <v>AAA520</v>
          </cell>
        </row>
        <row r="19">
          <cell r="C19" t="str">
            <v>AAA390</v>
          </cell>
          <cell r="I19">
            <v>7801497.4000000004</v>
          </cell>
        </row>
        <row r="20">
          <cell r="C20" t="str">
            <v>AAA420</v>
          </cell>
          <cell r="I20">
            <v>74655038.329999998</v>
          </cell>
        </row>
        <row r="21">
          <cell r="C21" t="str">
            <v>AAA420</v>
          </cell>
        </row>
        <row r="22">
          <cell r="C22" t="str">
            <v>AAA520</v>
          </cell>
          <cell r="I22">
            <v>192168.57</v>
          </cell>
        </row>
        <row r="23">
          <cell r="C23" t="str">
            <v>AAA450</v>
          </cell>
          <cell r="I23">
            <v>7165205.9000000004</v>
          </cell>
        </row>
        <row r="24">
          <cell r="C24" t="str">
            <v>AAA480</v>
          </cell>
          <cell r="I24">
            <v>1704996.33</v>
          </cell>
        </row>
        <row r="25">
          <cell r="C25" t="str">
            <v>AAA520</v>
          </cell>
          <cell r="I25">
            <v>4048015.04</v>
          </cell>
        </row>
        <row r="26">
          <cell r="C26" t="str">
            <v>AAA520</v>
          </cell>
          <cell r="I26">
            <v>149981.51</v>
          </cell>
        </row>
        <row r="27">
          <cell r="C27" t="str">
            <v>AAA520</v>
          </cell>
          <cell r="I27">
            <v>4002.15</v>
          </cell>
        </row>
        <row r="28">
          <cell r="C28" t="str">
            <v>AAA500</v>
          </cell>
        </row>
        <row r="29">
          <cell r="C29" t="str">
            <v>AAA520</v>
          </cell>
          <cell r="I29">
            <v>1875658.89</v>
          </cell>
        </row>
        <row r="30">
          <cell r="C30" t="str">
            <v/>
          </cell>
          <cell r="I30">
            <v>1790349.56</v>
          </cell>
          <cell r="K30">
            <v>0</v>
          </cell>
        </row>
        <row r="31">
          <cell r="C31" t="str">
            <v/>
          </cell>
          <cell r="I31">
            <v>1790349.56</v>
          </cell>
          <cell r="K31">
            <v>0</v>
          </cell>
        </row>
        <row r="32">
          <cell r="C32" t="str">
            <v>AAA540</v>
          </cell>
          <cell r="I32">
            <v>1790349.56</v>
          </cell>
        </row>
        <row r="33">
          <cell r="C33" t="str">
            <v/>
          </cell>
          <cell r="I33">
            <v>122561.03</v>
          </cell>
          <cell r="K33">
            <v>0</v>
          </cell>
        </row>
        <row r="34">
          <cell r="C34" t="str">
            <v/>
          </cell>
          <cell r="I34">
            <v>0</v>
          </cell>
          <cell r="K34">
            <v>0</v>
          </cell>
        </row>
        <row r="35">
          <cell r="C35" t="str">
            <v>AAA670</v>
          </cell>
        </row>
        <row r="36">
          <cell r="C36" t="str">
            <v>AAA670</v>
          </cell>
        </row>
        <row r="37">
          <cell r="C37" t="str">
            <v>AAA670</v>
          </cell>
        </row>
        <row r="38">
          <cell r="C38" t="str">
            <v>AAA660</v>
          </cell>
        </row>
        <row r="39">
          <cell r="C39" t="str">
            <v>AAA660</v>
          </cell>
        </row>
        <row r="40">
          <cell r="C40" t="str">
            <v>AAA690</v>
          </cell>
        </row>
        <row r="41">
          <cell r="C41" t="str">
            <v>AAA680</v>
          </cell>
        </row>
        <row r="42">
          <cell r="C42" t="str">
            <v/>
          </cell>
          <cell r="I42">
            <v>122561.03</v>
          </cell>
          <cell r="K42">
            <v>0</v>
          </cell>
        </row>
        <row r="43">
          <cell r="C43" t="str">
            <v>AAA710</v>
          </cell>
          <cell r="I43">
            <v>122561.03</v>
          </cell>
        </row>
        <row r="44">
          <cell r="C44" t="str">
            <v>AAA730</v>
          </cell>
        </row>
        <row r="45">
          <cell r="C45" t="str">
            <v>AAA740</v>
          </cell>
        </row>
        <row r="46">
          <cell r="C46" t="str">
            <v>AAA750</v>
          </cell>
        </row>
        <row r="47">
          <cell r="C47" t="str">
            <v>AAA760</v>
          </cell>
        </row>
        <row r="48">
          <cell r="C48" t="str">
            <v/>
          </cell>
          <cell r="I48">
            <v>12783308.109999999</v>
          </cell>
          <cell r="K48">
            <v>0</v>
          </cell>
        </row>
        <row r="49">
          <cell r="C49" t="str">
            <v/>
          </cell>
          <cell r="I49">
            <v>12349304.809999999</v>
          </cell>
          <cell r="K49">
            <v>0</v>
          </cell>
        </row>
        <row r="50">
          <cell r="C50" t="str">
            <v>ABA020</v>
          </cell>
          <cell r="I50">
            <v>5344454.8099999996</v>
          </cell>
        </row>
        <row r="51">
          <cell r="C51" t="str">
            <v>ABA020</v>
          </cell>
          <cell r="I51">
            <v>260939.86</v>
          </cell>
        </row>
        <row r="52">
          <cell r="C52" t="str">
            <v>ABA020</v>
          </cell>
          <cell r="I52">
            <v>11453.99</v>
          </cell>
        </row>
        <row r="53">
          <cell r="C53" t="str">
            <v>ABA090</v>
          </cell>
          <cell r="I53">
            <v>26286.71</v>
          </cell>
        </row>
        <row r="54">
          <cell r="C54" t="str">
            <v>ABA090</v>
          </cell>
        </row>
        <row r="55">
          <cell r="C55" t="str">
            <v>ABA030</v>
          </cell>
        </row>
        <row r="56">
          <cell r="C56" t="str">
            <v>ABA030</v>
          </cell>
          <cell r="I56">
            <v>90332.34</v>
          </cell>
        </row>
        <row r="57">
          <cell r="C57" t="str">
            <v>ABA050</v>
          </cell>
          <cell r="I57">
            <v>86803.87</v>
          </cell>
        </row>
        <row r="58">
          <cell r="C58" t="str">
            <v>ABA060</v>
          </cell>
        </row>
        <row r="59">
          <cell r="C59" t="str">
            <v>ABA060</v>
          </cell>
          <cell r="I59">
            <v>1099594.8600000001</v>
          </cell>
        </row>
        <row r="60">
          <cell r="C60" t="str">
            <v>ABA090</v>
          </cell>
          <cell r="I60">
            <v>1607095.56</v>
          </cell>
        </row>
        <row r="61">
          <cell r="C61" t="str">
            <v>ABA070</v>
          </cell>
        </row>
        <row r="62">
          <cell r="C62" t="str">
            <v>ABA090</v>
          </cell>
          <cell r="I62">
            <v>67012.67</v>
          </cell>
        </row>
        <row r="63">
          <cell r="C63" t="str">
            <v>ABA090</v>
          </cell>
          <cell r="I63">
            <v>133833.66</v>
          </cell>
        </row>
        <row r="64">
          <cell r="C64" t="str">
            <v>ABA040</v>
          </cell>
          <cell r="I64">
            <v>2448146.62</v>
          </cell>
        </row>
        <row r="65">
          <cell r="C65" t="str">
            <v>ABA090</v>
          </cell>
          <cell r="I65">
            <v>799264.9</v>
          </cell>
        </row>
        <row r="66">
          <cell r="C66" t="str">
            <v>ABA090</v>
          </cell>
        </row>
        <row r="67">
          <cell r="C67" t="str">
            <v>ABA090</v>
          </cell>
          <cell r="I67">
            <v>269750.44</v>
          </cell>
        </row>
        <row r="68">
          <cell r="C68" t="str">
            <v>ABA090</v>
          </cell>
          <cell r="I68">
            <v>40081.089999999997</v>
          </cell>
        </row>
        <row r="69">
          <cell r="C69" t="str">
            <v>ABA080</v>
          </cell>
        </row>
        <row r="70">
          <cell r="C70" t="str">
            <v>ABA080</v>
          </cell>
        </row>
        <row r="71">
          <cell r="C71" t="str">
            <v>ABA030</v>
          </cell>
        </row>
        <row r="72">
          <cell r="C72" t="str">
            <v>ABA090</v>
          </cell>
          <cell r="I72">
            <v>64253.43</v>
          </cell>
        </row>
        <row r="73">
          <cell r="C73" t="str">
            <v>ABA090</v>
          </cell>
        </row>
        <row r="74">
          <cell r="C74" t="str">
            <v/>
          </cell>
          <cell r="I74">
            <v>434003.3</v>
          </cell>
          <cell r="K74">
            <v>0</v>
          </cell>
        </row>
        <row r="75">
          <cell r="C75" t="str">
            <v>ABA120</v>
          </cell>
          <cell r="I75">
            <v>801.86</v>
          </cell>
        </row>
        <row r="76">
          <cell r="C76" t="str">
            <v>ABA130</v>
          </cell>
          <cell r="I76">
            <v>140013.70000000001</v>
          </cell>
        </row>
        <row r="77">
          <cell r="C77" t="str">
            <v>ABA140</v>
          </cell>
          <cell r="I77">
            <v>34533</v>
          </cell>
        </row>
        <row r="78">
          <cell r="C78" t="str">
            <v>ABA140</v>
          </cell>
          <cell r="I78">
            <v>8646.68</v>
          </cell>
        </row>
        <row r="79">
          <cell r="C79" t="str">
            <v>ABA150</v>
          </cell>
          <cell r="I79">
            <v>220196.46</v>
          </cell>
        </row>
        <row r="80">
          <cell r="C80" t="str">
            <v>ABA160</v>
          </cell>
          <cell r="I80">
            <v>1542.64</v>
          </cell>
        </row>
        <row r="81">
          <cell r="C81" t="str">
            <v>ABA160</v>
          </cell>
        </row>
        <row r="82">
          <cell r="C82" t="str">
            <v>ABA160</v>
          </cell>
        </row>
        <row r="83">
          <cell r="C83" t="str">
            <v>ABA160</v>
          </cell>
          <cell r="I83">
            <v>940.81</v>
          </cell>
        </row>
        <row r="84">
          <cell r="C84" t="str">
            <v>ABA160</v>
          </cell>
        </row>
        <row r="85">
          <cell r="C85" t="str">
            <v>ABA160</v>
          </cell>
        </row>
        <row r="86">
          <cell r="C86" t="str">
            <v>ABA170</v>
          </cell>
          <cell r="I86">
            <v>27328.15</v>
          </cell>
        </row>
        <row r="87">
          <cell r="C87" t="str">
            <v>ABA170</v>
          </cell>
        </row>
        <row r="88">
          <cell r="C88" t="str">
            <v/>
          </cell>
          <cell r="I88">
            <v>142416524.76000002</v>
          </cell>
          <cell r="K88">
            <v>0</v>
          </cell>
        </row>
        <row r="89">
          <cell r="C89" t="str">
            <v/>
          </cell>
          <cell r="I89">
            <v>0</v>
          </cell>
          <cell r="K89">
            <v>0</v>
          </cell>
        </row>
        <row r="90">
          <cell r="C90" t="str">
            <v>ABA240</v>
          </cell>
        </row>
        <row r="91">
          <cell r="C91" t="str">
            <v>ABA270</v>
          </cell>
        </row>
        <row r="92">
          <cell r="C92" t="str">
            <v>ABA280</v>
          </cell>
        </row>
        <row r="93">
          <cell r="C93" t="str">
            <v>ABA300</v>
          </cell>
        </row>
        <row r="94">
          <cell r="C94" t="str">
            <v>ABA310</v>
          </cell>
        </row>
        <row r="95">
          <cell r="C95" t="str">
            <v>ABA320</v>
          </cell>
        </row>
        <row r="96">
          <cell r="C96" t="str">
            <v>ABA330</v>
          </cell>
        </row>
        <row r="97">
          <cell r="C97" t="str">
            <v>ABA340</v>
          </cell>
          <cell r="I97">
            <v>0</v>
          </cell>
        </row>
        <row r="98">
          <cell r="C98" t="str">
            <v>ABA201</v>
          </cell>
        </row>
        <row r="99">
          <cell r="C99" t="str">
            <v>ABA220</v>
          </cell>
        </row>
        <row r="100">
          <cell r="C100" t="str">
            <v>ABA230</v>
          </cell>
        </row>
        <row r="101">
          <cell r="C101" t="str">
            <v>ABA271</v>
          </cell>
        </row>
        <row r="102">
          <cell r="C102" t="str">
            <v/>
          </cell>
          <cell r="I102">
            <v>128659400.75999999</v>
          </cell>
          <cell r="K102">
            <v>0</v>
          </cell>
        </row>
        <row r="103">
          <cell r="C103" t="str">
            <v>ABA390</v>
          </cell>
          <cell r="I103">
            <v>59796362.369999997</v>
          </cell>
        </row>
        <row r="104">
          <cell r="C104" t="str">
            <v>ABA521</v>
          </cell>
          <cell r="I104">
            <v>6435670.8399999999</v>
          </cell>
        </row>
        <row r="105">
          <cell r="C105" t="str">
            <v>ABA450</v>
          </cell>
        </row>
        <row r="106">
          <cell r="C106" t="str">
            <v>ABA450</v>
          </cell>
        </row>
        <row r="107">
          <cell r="C107" t="str">
            <v>ABA450</v>
          </cell>
          <cell r="I107">
            <v>141328</v>
          </cell>
        </row>
        <row r="108">
          <cell r="C108" t="str">
            <v>ABA450</v>
          </cell>
        </row>
        <row r="109">
          <cell r="C109" t="str">
            <v>ABA450</v>
          </cell>
          <cell r="I109">
            <v>450000</v>
          </cell>
        </row>
        <row r="110">
          <cell r="C110" t="str">
            <v>ABA450</v>
          </cell>
        </row>
        <row r="111">
          <cell r="C111" t="str">
            <v>ABA450</v>
          </cell>
        </row>
        <row r="112">
          <cell r="C112" t="str">
            <v>ABA450</v>
          </cell>
        </row>
        <row r="113">
          <cell r="C113" t="str">
            <v>ABA450</v>
          </cell>
        </row>
        <row r="114">
          <cell r="C114" t="str">
            <v>ABA450</v>
          </cell>
        </row>
        <row r="115">
          <cell r="C115" t="str">
            <v>ABA450</v>
          </cell>
          <cell r="I115">
            <v>2919636.52</v>
          </cell>
        </row>
        <row r="116">
          <cell r="C116" t="str">
            <v>ABA450</v>
          </cell>
        </row>
        <row r="117">
          <cell r="C117" t="str">
            <v>ABA450</v>
          </cell>
          <cell r="I117">
            <v>0</v>
          </cell>
        </row>
        <row r="118">
          <cell r="C118" t="str">
            <v>ABA450</v>
          </cell>
        </row>
        <row r="119">
          <cell r="C119" t="str">
            <v>ABA450</v>
          </cell>
        </row>
        <row r="120">
          <cell r="C120" t="str">
            <v>ABA450</v>
          </cell>
          <cell r="I120">
            <v>11970140.029999999</v>
          </cell>
        </row>
        <row r="121">
          <cell r="C121" t="str">
            <v>ABA450</v>
          </cell>
        </row>
        <row r="122">
          <cell r="C122" t="str">
            <v>ABA480</v>
          </cell>
          <cell r="I122">
            <v>46734731.840000004</v>
          </cell>
        </row>
        <row r="123">
          <cell r="C123" t="str">
            <v>ABA480</v>
          </cell>
        </row>
        <row r="124">
          <cell r="C124" t="str">
            <v>ABA450</v>
          </cell>
        </row>
        <row r="125">
          <cell r="C125" t="str">
            <v>ABA450</v>
          </cell>
        </row>
        <row r="126">
          <cell r="C126" t="str">
            <v>ABA450</v>
          </cell>
        </row>
        <row r="127">
          <cell r="C127" t="str">
            <v>ABA450</v>
          </cell>
        </row>
        <row r="128">
          <cell r="C128" t="str">
            <v>ABA450</v>
          </cell>
          <cell r="I128">
            <v>0</v>
          </cell>
        </row>
        <row r="129">
          <cell r="C129" t="str">
            <v>ABA450</v>
          </cell>
        </row>
        <row r="130">
          <cell r="C130" t="str">
            <v>ABA480</v>
          </cell>
        </row>
        <row r="131">
          <cell r="C131" t="str">
            <v>ABA400</v>
          </cell>
        </row>
        <row r="132">
          <cell r="C132" t="str">
            <v>ABA410</v>
          </cell>
        </row>
        <row r="133">
          <cell r="C133" t="str">
            <v>ABA420</v>
          </cell>
        </row>
        <row r="134">
          <cell r="C134" t="str">
            <v>ABA430</v>
          </cell>
        </row>
        <row r="135">
          <cell r="C135" t="str">
            <v>ABA440</v>
          </cell>
        </row>
        <row r="136">
          <cell r="C136" t="str">
            <v>ABA460</v>
          </cell>
        </row>
        <row r="137">
          <cell r="C137" t="str">
            <v>ABA490</v>
          </cell>
        </row>
        <row r="138">
          <cell r="C138" t="str">
            <v>ABA500</v>
          </cell>
          <cell r="I138">
            <v>0</v>
          </cell>
        </row>
        <row r="139">
          <cell r="C139" t="str">
            <v>ABA510</v>
          </cell>
        </row>
        <row r="140">
          <cell r="C140" t="str">
            <v>ABA520</v>
          </cell>
        </row>
        <row r="141">
          <cell r="C141" t="str">
            <v>ABA520</v>
          </cell>
        </row>
        <row r="142">
          <cell r="C142" t="str">
            <v>ABA450</v>
          </cell>
        </row>
        <row r="143">
          <cell r="C143" t="str">
            <v>ABA450</v>
          </cell>
        </row>
        <row r="144">
          <cell r="C144" t="str">
            <v>ABA450</v>
          </cell>
        </row>
        <row r="145">
          <cell r="C145" t="str">
            <v>ABA450</v>
          </cell>
        </row>
        <row r="146">
          <cell r="C146" t="str">
            <v>ABA450</v>
          </cell>
        </row>
        <row r="147">
          <cell r="C147" t="str">
            <v>ABA450</v>
          </cell>
        </row>
        <row r="148">
          <cell r="C148" t="str">
            <v>ABA451</v>
          </cell>
          <cell r="I148">
            <v>211531.16</v>
          </cell>
        </row>
        <row r="149">
          <cell r="C149" t="str">
            <v>ABA461</v>
          </cell>
        </row>
        <row r="150">
          <cell r="C150" t="str">
            <v>ABA521</v>
          </cell>
        </row>
        <row r="151">
          <cell r="C151" t="str">
            <v>ABA522</v>
          </cell>
        </row>
        <row r="152">
          <cell r="C152" t="str">
            <v/>
          </cell>
          <cell r="I152">
            <v>3252052.03</v>
          </cell>
          <cell r="K152">
            <v>0</v>
          </cell>
        </row>
        <row r="153">
          <cell r="C153" t="str">
            <v>ABA530</v>
          </cell>
          <cell r="I153">
            <v>3252052.03</v>
          </cell>
        </row>
        <row r="154">
          <cell r="C154" t="str">
            <v/>
          </cell>
          <cell r="I154">
            <v>3261534.4899999998</v>
          </cell>
          <cell r="K154">
            <v>0</v>
          </cell>
        </row>
        <row r="155">
          <cell r="C155" t="str">
            <v>ABA560</v>
          </cell>
        </row>
        <row r="156">
          <cell r="C156" t="str">
            <v>ABA570</v>
          </cell>
        </row>
        <row r="157">
          <cell r="C157" t="str">
            <v>ABA580</v>
          </cell>
          <cell r="I157">
            <v>2435176.0499999998</v>
          </cell>
        </row>
        <row r="158">
          <cell r="C158" t="str">
            <v>ABA560</v>
          </cell>
        </row>
        <row r="159">
          <cell r="C159" t="str">
            <v>ABA570</v>
          </cell>
        </row>
        <row r="160">
          <cell r="C160" t="str">
            <v>ABA580</v>
          </cell>
          <cell r="I160">
            <v>746942.51</v>
          </cell>
        </row>
        <row r="161">
          <cell r="C161" t="str">
            <v>ABA560</v>
          </cell>
        </row>
        <row r="162">
          <cell r="C162" t="str">
            <v>ABA570</v>
          </cell>
        </row>
        <row r="163">
          <cell r="C163" t="str">
            <v>ABA580</v>
          </cell>
          <cell r="I163">
            <v>6150</v>
          </cell>
        </row>
        <row r="164">
          <cell r="C164" t="str">
            <v>ABA600</v>
          </cell>
          <cell r="I164">
            <v>73265.929999999993</v>
          </cell>
        </row>
        <row r="165">
          <cell r="C165" t="str">
            <v>ABA591</v>
          </cell>
        </row>
        <row r="166">
          <cell r="C166" t="str">
            <v>ABA601</v>
          </cell>
        </row>
        <row r="167">
          <cell r="C167" t="str">
            <v/>
          </cell>
          <cell r="I167">
            <v>619328.74</v>
          </cell>
          <cell r="K167">
            <v>0</v>
          </cell>
        </row>
        <row r="168">
          <cell r="C168" t="str">
            <v>ABA620</v>
          </cell>
          <cell r="I168">
            <v>55</v>
          </cell>
        </row>
        <row r="169">
          <cell r="C169" t="str">
            <v>ABA630</v>
          </cell>
        </row>
        <row r="170">
          <cell r="C170" t="str">
            <v>ABA640</v>
          </cell>
          <cell r="I170">
            <v>619273.74</v>
          </cell>
        </row>
        <row r="171">
          <cell r="C171" t="str">
            <v/>
          </cell>
          <cell r="I171">
            <v>355096.86</v>
          </cell>
          <cell r="K171">
            <v>0</v>
          </cell>
        </row>
        <row r="172">
          <cell r="C172" t="str">
            <v>ABA650</v>
          </cell>
        </row>
        <row r="173">
          <cell r="C173" t="str">
            <v>ABA650</v>
          </cell>
          <cell r="I173">
            <v>6116.56</v>
          </cell>
        </row>
        <row r="174">
          <cell r="C174" t="str">
            <v>ABA650</v>
          </cell>
          <cell r="I174">
            <v>7934</v>
          </cell>
        </row>
        <row r="175">
          <cell r="C175" t="str">
            <v>ABA650</v>
          </cell>
        </row>
        <row r="176">
          <cell r="C176" t="str">
            <v>ABA650</v>
          </cell>
          <cell r="I176">
            <v>337278.4</v>
          </cell>
        </row>
        <row r="177">
          <cell r="C177" t="str">
            <v>ABA650</v>
          </cell>
          <cell r="I177">
            <v>1094.73</v>
          </cell>
        </row>
        <row r="178">
          <cell r="C178" t="str">
            <v>ABA650</v>
          </cell>
          <cell r="I178">
            <v>2673.17</v>
          </cell>
        </row>
        <row r="179">
          <cell r="C179" t="str">
            <v/>
          </cell>
          <cell r="I179">
            <v>5377869.6200000001</v>
          </cell>
          <cell r="K179">
            <v>0</v>
          </cell>
        </row>
        <row r="180">
          <cell r="C180" t="str">
            <v>ABA711</v>
          </cell>
          <cell r="I180">
            <v>20063.53</v>
          </cell>
        </row>
        <row r="181">
          <cell r="C181" t="str">
            <v>ABA711</v>
          </cell>
          <cell r="I181">
            <v>5127086.6399999997</v>
          </cell>
        </row>
        <row r="182">
          <cell r="C182" t="str">
            <v>ABA711</v>
          </cell>
          <cell r="I182">
            <v>11115.32</v>
          </cell>
        </row>
        <row r="183">
          <cell r="C183" t="str">
            <v>ABA711</v>
          </cell>
          <cell r="I183">
            <v>149303.56</v>
          </cell>
        </row>
        <row r="184">
          <cell r="C184" t="str">
            <v>ABA711</v>
          </cell>
          <cell r="I184">
            <v>0</v>
          </cell>
        </row>
        <row r="185">
          <cell r="C185" t="str">
            <v>ABA711</v>
          </cell>
        </row>
        <row r="186">
          <cell r="C186" t="str">
            <v>ABA680</v>
          </cell>
        </row>
        <row r="187">
          <cell r="C187" t="str">
            <v>ABA690</v>
          </cell>
          <cell r="I187">
            <v>68438.570000000007</v>
          </cell>
        </row>
        <row r="188">
          <cell r="C188" t="str">
            <v>ABA711</v>
          </cell>
          <cell r="I188">
            <v>1862</v>
          </cell>
        </row>
        <row r="189">
          <cell r="C189" t="str">
            <v/>
          </cell>
          <cell r="I189">
            <v>891242.26</v>
          </cell>
          <cell r="K189">
            <v>0</v>
          </cell>
        </row>
        <row r="190">
          <cell r="C190" t="str">
            <v>ABA670</v>
          </cell>
          <cell r="I190">
            <v>891242.26</v>
          </cell>
        </row>
        <row r="191">
          <cell r="C191" t="str">
            <v>ABA714</v>
          </cell>
        </row>
        <row r="192">
          <cell r="C192" t="str">
            <v/>
          </cell>
          <cell r="I192">
            <v>0</v>
          </cell>
          <cell r="K192">
            <v>0</v>
          </cell>
        </row>
        <row r="193">
          <cell r="C193" t="str">
            <v/>
          </cell>
          <cell r="I193">
            <v>0</v>
          </cell>
          <cell r="K193">
            <v>0</v>
          </cell>
        </row>
        <row r="194">
          <cell r="C194" t="str">
            <v>ABA730</v>
          </cell>
        </row>
        <row r="195">
          <cell r="C195" t="str">
            <v>ABA740</v>
          </cell>
        </row>
        <row r="196">
          <cell r="C196" t="str">
            <v/>
          </cell>
          <cell r="I196">
            <v>18850962.690000001</v>
          </cell>
          <cell r="K196">
            <v>0</v>
          </cell>
        </row>
        <row r="197">
          <cell r="C197" t="str">
            <v/>
          </cell>
          <cell r="I197">
            <v>196785.7</v>
          </cell>
          <cell r="K197">
            <v>0</v>
          </cell>
        </row>
        <row r="198">
          <cell r="C198" t="str">
            <v>ABA760</v>
          </cell>
          <cell r="I198">
            <v>12828.27</v>
          </cell>
        </row>
        <row r="199">
          <cell r="C199" t="str">
            <v>ABA760</v>
          </cell>
          <cell r="I199">
            <v>27469.24</v>
          </cell>
        </row>
        <row r="200">
          <cell r="C200" t="str">
            <v>ABA760</v>
          </cell>
          <cell r="I200">
            <v>3603.5</v>
          </cell>
        </row>
        <row r="201">
          <cell r="C201" t="str">
            <v>ABA760</v>
          </cell>
          <cell r="I201">
            <v>8940.56</v>
          </cell>
        </row>
        <row r="202">
          <cell r="C202" t="str">
            <v>ABA760</v>
          </cell>
          <cell r="I202">
            <v>16346.11</v>
          </cell>
        </row>
        <row r="203">
          <cell r="C203" t="str">
            <v>ABA760</v>
          </cell>
          <cell r="I203">
            <v>249.46</v>
          </cell>
        </row>
        <row r="204">
          <cell r="C204" t="str">
            <v>ABA760</v>
          </cell>
          <cell r="I204">
            <v>13157.99</v>
          </cell>
        </row>
        <row r="205">
          <cell r="C205" t="str">
            <v>ABA760</v>
          </cell>
          <cell r="I205">
            <v>20303.16</v>
          </cell>
        </row>
        <row r="206">
          <cell r="C206" t="str">
            <v>ABA760</v>
          </cell>
          <cell r="I206">
            <v>17278.27</v>
          </cell>
        </row>
        <row r="207">
          <cell r="C207" t="str">
            <v>ABA760</v>
          </cell>
          <cell r="I207">
            <v>9539.25</v>
          </cell>
        </row>
        <row r="208">
          <cell r="C208" t="str">
            <v>ABA760</v>
          </cell>
          <cell r="I208">
            <v>14226.2</v>
          </cell>
        </row>
        <row r="209">
          <cell r="C209" t="str">
            <v>ABA760</v>
          </cell>
          <cell r="I209">
            <v>12641.17</v>
          </cell>
        </row>
        <row r="210">
          <cell r="C210" t="str">
            <v>ABA760</v>
          </cell>
          <cell r="I210">
            <v>289.33999999999997</v>
          </cell>
        </row>
        <row r="211">
          <cell r="C211" t="str">
            <v>ABA760</v>
          </cell>
          <cell r="I211">
            <v>5953.41</v>
          </cell>
        </row>
        <row r="212">
          <cell r="C212" t="str">
            <v>ABA760</v>
          </cell>
          <cell r="I212">
            <v>1448.1</v>
          </cell>
        </row>
        <row r="213">
          <cell r="C213" t="str">
            <v>ABA760</v>
          </cell>
          <cell r="I213">
            <v>7844.6</v>
          </cell>
        </row>
        <row r="214">
          <cell r="C214" t="str">
            <v>ABA760</v>
          </cell>
          <cell r="I214">
            <v>13323.83</v>
          </cell>
        </row>
        <row r="215">
          <cell r="C215" t="str">
            <v>ABA760</v>
          </cell>
          <cell r="I215">
            <v>3792.78</v>
          </cell>
        </row>
        <row r="216">
          <cell r="C216" t="str">
            <v>ABA760</v>
          </cell>
          <cell r="I216">
            <v>3176.23</v>
          </cell>
        </row>
        <row r="217">
          <cell r="C217" t="str">
            <v>ABA760</v>
          </cell>
          <cell r="I217">
            <v>1371.53</v>
          </cell>
        </row>
        <row r="218">
          <cell r="C218" t="str">
            <v>ABA760</v>
          </cell>
          <cell r="I218">
            <v>656.17</v>
          </cell>
        </row>
        <row r="219">
          <cell r="C219" t="str">
            <v>ABA760</v>
          </cell>
          <cell r="I219">
            <v>646.05999999999995</v>
          </cell>
        </row>
        <row r="220">
          <cell r="C220" t="str">
            <v>ABA760</v>
          </cell>
          <cell r="I220">
            <v>0</v>
          </cell>
        </row>
        <row r="221">
          <cell r="C221" t="str">
            <v>ABA760</v>
          </cell>
          <cell r="I221">
            <v>801.36</v>
          </cell>
        </row>
        <row r="222">
          <cell r="C222" t="str">
            <v>ABA760</v>
          </cell>
          <cell r="I222">
            <v>899.11</v>
          </cell>
        </row>
        <row r="223">
          <cell r="C223" t="str">
            <v>ABA760</v>
          </cell>
          <cell r="I223">
            <v>0</v>
          </cell>
        </row>
        <row r="224">
          <cell r="C224" t="str">
            <v/>
          </cell>
          <cell r="I224">
            <v>18654176.990000002</v>
          </cell>
          <cell r="K224">
            <v>0</v>
          </cell>
        </row>
        <row r="225">
          <cell r="C225" t="str">
            <v>ABA770</v>
          </cell>
          <cell r="I225">
            <v>17826274.760000002</v>
          </cell>
        </row>
        <row r="226">
          <cell r="C226" t="str">
            <v>ABA770</v>
          </cell>
        </row>
        <row r="227">
          <cell r="C227" t="str">
            <v>ABA790</v>
          </cell>
          <cell r="I227">
            <v>29579.23</v>
          </cell>
        </row>
        <row r="228">
          <cell r="C228" t="str">
            <v>ABA770</v>
          </cell>
        </row>
        <row r="229">
          <cell r="C229" t="str">
            <v>ABA790</v>
          </cell>
          <cell r="I229">
            <v>798323</v>
          </cell>
        </row>
        <row r="230">
          <cell r="C230" t="str">
            <v>ABA790</v>
          </cell>
        </row>
        <row r="231">
          <cell r="C231" t="str">
            <v/>
          </cell>
          <cell r="I231">
            <v>1427207.3299999998</v>
          </cell>
          <cell r="K231">
            <v>0</v>
          </cell>
        </row>
        <row r="232">
          <cell r="C232" t="str">
            <v/>
          </cell>
          <cell r="I232">
            <v>0</v>
          </cell>
          <cell r="K232">
            <v>0</v>
          </cell>
        </row>
        <row r="233">
          <cell r="C233" t="str">
            <v>ACA010</v>
          </cell>
          <cell r="I233">
            <v>0</v>
          </cell>
        </row>
        <row r="234">
          <cell r="C234" t="str">
            <v>ACA020</v>
          </cell>
        </row>
        <row r="235">
          <cell r="C235" t="str">
            <v/>
          </cell>
          <cell r="I235">
            <v>25896.66</v>
          </cell>
          <cell r="K235">
            <v>0</v>
          </cell>
        </row>
        <row r="236">
          <cell r="C236" t="str">
            <v>ACA040</v>
          </cell>
          <cell r="I236">
            <v>25896.66</v>
          </cell>
        </row>
        <row r="237">
          <cell r="C237" t="str">
            <v>ACA050</v>
          </cell>
        </row>
        <row r="238">
          <cell r="C238" t="str">
            <v>ACA040</v>
          </cell>
        </row>
        <row r="239">
          <cell r="C239" t="str">
            <v/>
          </cell>
          <cell r="I239">
            <v>1401310.67</v>
          </cell>
          <cell r="K239">
            <v>0</v>
          </cell>
        </row>
        <row r="240">
          <cell r="C240" t="str">
            <v>ABA340</v>
          </cell>
          <cell r="I240">
            <v>0</v>
          </cell>
        </row>
        <row r="241">
          <cell r="C241" t="str">
            <v>ABA530</v>
          </cell>
          <cell r="I241">
            <v>105517.4</v>
          </cell>
        </row>
        <row r="242">
          <cell r="C242" t="str">
            <v>ABA580</v>
          </cell>
        </row>
        <row r="243">
          <cell r="C243" t="str">
            <v>ABA580</v>
          </cell>
        </row>
        <row r="244">
          <cell r="C244" t="str">
            <v>ABA580</v>
          </cell>
          <cell r="I244">
            <v>13131.95</v>
          </cell>
        </row>
        <row r="245">
          <cell r="C245" t="str">
            <v>ABA600</v>
          </cell>
          <cell r="I245">
            <v>46907.03</v>
          </cell>
        </row>
        <row r="246">
          <cell r="C246" t="str">
            <v>ABA620</v>
          </cell>
        </row>
        <row r="247">
          <cell r="C247" t="str">
            <v>ABA670</v>
          </cell>
          <cell r="I247">
            <v>55735.94</v>
          </cell>
        </row>
        <row r="248">
          <cell r="C248" t="str">
            <v>ABA690</v>
          </cell>
          <cell r="I248">
            <v>4417.93</v>
          </cell>
        </row>
        <row r="249">
          <cell r="C249" t="str">
            <v>PDA130</v>
          </cell>
        </row>
        <row r="250">
          <cell r="C250" t="str">
            <v>PDA210</v>
          </cell>
          <cell r="I250">
            <v>-40863.980000000003</v>
          </cell>
        </row>
        <row r="251">
          <cell r="C251" t="str">
            <v>PDA220</v>
          </cell>
        </row>
        <row r="252">
          <cell r="C252" t="str">
            <v>PDA250</v>
          </cell>
        </row>
        <row r="253">
          <cell r="C253" t="str">
            <v>PDA270</v>
          </cell>
          <cell r="I253">
            <v>-21788.65</v>
          </cell>
        </row>
        <row r="254">
          <cell r="C254" t="str">
            <v>PDA292</v>
          </cell>
          <cell r="I254">
            <v>20710.88</v>
          </cell>
        </row>
        <row r="255">
          <cell r="C255" t="str">
            <v>PDA302</v>
          </cell>
          <cell r="I255">
            <v>1217542.17</v>
          </cell>
        </row>
        <row r="256">
          <cell r="C256" t="str">
            <v>PDA380</v>
          </cell>
        </row>
        <row r="257">
          <cell r="C257" t="str">
            <v/>
          </cell>
          <cell r="I257">
            <v>0</v>
          </cell>
          <cell r="K257">
            <v>0</v>
          </cell>
        </row>
        <row r="258">
          <cell r="C258" t="str">
            <v/>
          </cell>
          <cell r="I258">
            <v>0</v>
          </cell>
          <cell r="K258">
            <v>0</v>
          </cell>
        </row>
        <row r="259">
          <cell r="C259" t="str">
            <v>ADA000</v>
          </cell>
        </row>
        <row r="260">
          <cell r="C260" t="str">
            <v>ADA030</v>
          </cell>
        </row>
        <row r="261">
          <cell r="C261" t="str">
            <v>ADA020</v>
          </cell>
        </row>
        <row r="262">
          <cell r="C262" t="str">
            <v>ADA030</v>
          </cell>
        </row>
        <row r="263">
          <cell r="C263" t="str">
            <v>ADA030</v>
          </cell>
        </row>
        <row r="264">
          <cell r="C264" t="str">
            <v>ADA030</v>
          </cell>
        </row>
        <row r="265">
          <cell r="C265" t="str">
            <v>ADA010</v>
          </cell>
        </row>
        <row r="266">
          <cell r="C266" t="str">
            <v>ADA021</v>
          </cell>
        </row>
        <row r="267">
          <cell r="C267" t="str">
            <v/>
          </cell>
          <cell r="I267">
            <v>108987827.94999999</v>
          </cell>
          <cell r="K267">
            <v>0</v>
          </cell>
        </row>
        <row r="268">
          <cell r="C268" t="str">
            <v/>
          </cell>
          <cell r="I268">
            <v>10730458.82</v>
          </cell>
          <cell r="K268">
            <v>0</v>
          </cell>
        </row>
        <row r="269">
          <cell r="C269" t="str">
            <v>PAA000</v>
          </cell>
          <cell r="I269">
            <v>10730458.82</v>
          </cell>
        </row>
        <row r="270">
          <cell r="C270" t="str">
            <v>PAA200</v>
          </cell>
        </row>
        <row r="271">
          <cell r="C271" t="str">
            <v>PAA190</v>
          </cell>
        </row>
        <row r="272">
          <cell r="C272" t="str">
            <v>PAA180</v>
          </cell>
        </row>
        <row r="273">
          <cell r="C273" t="str">
            <v>PAA200</v>
          </cell>
        </row>
        <row r="274">
          <cell r="C274" t="str">
            <v>PAA200</v>
          </cell>
        </row>
        <row r="275">
          <cell r="C275" t="str">
            <v>PAA200</v>
          </cell>
        </row>
        <row r="276">
          <cell r="C276" t="str">
            <v>PAA200</v>
          </cell>
        </row>
        <row r="277">
          <cell r="C277" t="str">
            <v>PAA200</v>
          </cell>
        </row>
        <row r="278">
          <cell r="C278" t="str">
            <v>PAA200</v>
          </cell>
        </row>
        <row r="279">
          <cell r="C279" t="str">
            <v>PAA200</v>
          </cell>
        </row>
        <row r="280">
          <cell r="C280" t="str">
            <v>PAA200</v>
          </cell>
          <cell r="I280">
            <v>0</v>
          </cell>
        </row>
        <row r="281">
          <cell r="C281" t="str">
            <v/>
          </cell>
          <cell r="I281">
            <v>97990813.5</v>
          </cell>
          <cell r="K281">
            <v>0</v>
          </cell>
        </row>
        <row r="282">
          <cell r="C282" t="str">
            <v>PAA020</v>
          </cell>
        </row>
        <row r="283">
          <cell r="C283" t="str">
            <v>PAA040</v>
          </cell>
        </row>
        <row r="284">
          <cell r="C284" t="str">
            <v>PAA050</v>
          </cell>
        </row>
        <row r="285">
          <cell r="C285" t="str">
            <v>PAA060</v>
          </cell>
        </row>
        <row r="286">
          <cell r="C286" t="str">
            <v>PAA070</v>
          </cell>
          <cell r="I286">
            <v>81487174.219999999</v>
          </cell>
        </row>
        <row r="287">
          <cell r="C287" t="str">
            <v>PAA080</v>
          </cell>
        </row>
        <row r="288">
          <cell r="C288" t="str">
            <v>PAA090</v>
          </cell>
          <cell r="I288">
            <v>15616258.189999999</v>
          </cell>
        </row>
        <row r="289">
          <cell r="C289" t="str">
            <v>PAA120</v>
          </cell>
        </row>
        <row r="290">
          <cell r="C290" t="str">
            <v>PAA130</v>
          </cell>
          <cell r="I290">
            <v>880000</v>
          </cell>
        </row>
        <row r="291">
          <cell r="C291" t="str">
            <v>PAA140</v>
          </cell>
        </row>
        <row r="292">
          <cell r="C292" t="str">
            <v>PAA150</v>
          </cell>
        </row>
        <row r="293">
          <cell r="C293" t="str">
            <v>PAA160</v>
          </cell>
        </row>
        <row r="294">
          <cell r="C294" t="str">
            <v>PAA080</v>
          </cell>
        </row>
        <row r="295">
          <cell r="C295" t="str">
            <v>PAA100</v>
          </cell>
          <cell r="I295">
            <v>7381.09</v>
          </cell>
        </row>
        <row r="296">
          <cell r="C296" t="str">
            <v/>
          </cell>
          <cell r="I296">
            <v>266555.62999999989</v>
          </cell>
          <cell r="K296">
            <v>0</v>
          </cell>
        </row>
        <row r="297">
          <cell r="C297" t="str">
            <v>PAA210</v>
          </cell>
          <cell r="I297">
            <v>1435494.45</v>
          </cell>
        </row>
        <row r="298">
          <cell r="C298" t="str">
            <v>PAA210</v>
          </cell>
          <cell r="I298">
            <v>-1168938.82</v>
          </cell>
        </row>
        <row r="299">
          <cell r="C299" t="str">
            <v>PAA210</v>
          </cell>
        </row>
        <row r="300">
          <cell r="C300" t="str">
            <v/>
          </cell>
          <cell r="I300">
            <v>0</v>
          </cell>
          <cell r="K300">
            <v>0</v>
          </cell>
        </row>
        <row r="301">
          <cell r="C301" t="str">
            <v>PAA220</v>
          </cell>
          <cell r="I301">
            <v>0</v>
          </cell>
        </row>
        <row r="302">
          <cell r="C302" t="str">
            <v>PAA220</v>
          </cell>
        </row>
        <row r="303">
          <cell r="C303" t="str">
            <v/>
          </cell>
          <cell r="I303">
            <v>166043596.17000002</v>
          </cell>
          <cell r="K303">
            <v>0</v>
          </cell>
        </row>
        <row r="304">
          <cell r="C304" t="str">
            <v/>
          </cell>
          <cell r="I304">
            <v>5815455.1799999997</v>
          </cell>
          <cell r="K304">
            <v>0</v>
          </cell>
        </row>
        <row r="305">
          <cell r="C305" t="str">
            <v>AAA030</v>
          </cell>
        </row>
        <row r="306">
          <cell r="C306" t="str">
            <v>AAA060</v>
          </cell>
        </row>
        <row r="307">
          <cell r="C307" t="str">
            <v>AAA110</v>
          </cell>
        </row>
        <row r="308">
          <cell r="C308" t="str">
            <v>AAA090</v>
          </cell>
        </row>
        <row r="309">
          <cell r="C309" t="str">
            <v>AAA150</v>
          </cell>
          <cell r="I309">
            <v>5815455.1799999997</v>
          </cell>
        </row>
        <row r="310">
          <cell r="C310" t="str">
            <v>AAA190</v>
          </cell>
        </row>
        <row r="311">
          <cell r="C311" t="str">
            <v>AAA210</v>
          </cell>
        </row>
        <row r="312">
          <cell r="C312" t="str">
            <v>AAA170</v>
          </cell>
        </row>
        <row r="313">
          <cell r="C313" t="str">
            <v/>
          </cell>
          <cell r="I313">
            <v>160228140.99000001</v>
          </cell>
          <cell r="K313">
            <v>0</v>
          </cell>
        </row>
        <row r="314">
          <cell r="C314" t="str">
            <v>AAA370</v>
          </cell>
          <cell r="I314">
            <v>77678446.209999993</v>
          </cell>
        </row>
        <row r="315">
          <cell r="C315" t="str">
            <v>AAA340</v>
          </cell>
          <cell r="I315">
            <v>433359</v>
          </cell>
        </row>
        <row r="316">
          <cell r="C316" t="str">
            <v>AAA530</v>
          </cell>
        </row>
        <row r="317">
          <cell r="C317" t="str">
            <v>AAA400</v>
          </cell>
          <cell r="I317">
            <v>7163382.4900000002</v>
          </cell>
        </row>
        <row r="318">
          <cell r="C318" t="str">
            <v>AAA430</v>
          </cell>
          <cell r="I318">
            <v>60522473.909999996</v>
          </cell>
        </row>
        <row r="319">
          <cell r="C319" t="str">
            <v>AAA430</v>
          </cell>
        </row>
        <row r="320">
          <cell r="C320" t="str">
            <v>AAA530</v>
          </cell>
          <cell r="I320">
            <v>132370.04</v>
          </cell>
        </row>
        <row r="321">
          <cell r="C321" t="str">
            <v>AAA460</v>
          </cell>
          <cell r="I321">
            <v>6757453.5899999999</v>
          </cell>
        </row>
        <row r="322">
          <cell r="C322" t="str">
            <v>AAA490</v>
          </cell>
          <cell r="I322">
            <v>1682427.32</v>
          </cell>
        </row>
        <row r="323">
          <cell r="C323" t="str">
            <v>AAA530</v>
          </cell>
          <cell r="I323">
            <v>3859060.61</v>
          </cell>
        </row>
        <row r="324">
          <cell r="C324" t="str">
            <v>AAA530</v>
          </cell>
          <cell r="I324">
            <v>140700.15</v>
          </cell>
        </row>
        <row r="325">
          <cell r="C325" t="str">
            <v>AAA530</v>
          </cell>
          <cell r="I325">
            <v>3731.55</v>
          </cell>
        </row>
        <row r="326">
          <cell r="C326" t="str">
            <v>AAA530</v>
          </cell>
          <cell r="I326">
            <v>1854736.12</v>
          </cell>
        </row>
        <row r="327">
          <cell r="C327" t="str">
            <v/>
          </cell>
          <cell r="I327">
            <v>28063347.440000001</v>
          </cell>
          <cell r="K327">
            <v>0</v>
          </cell>
        </row>
        <row r="328">
          <cell r="C328" t="str">
            <v/>
          </cell>
          <cell r="I328">
            <v>14001210.210000001</v>
          </cell>
          <cell r="K328">
            <v>0</v>
          </cell>
        </row>
        <row r="329">
          <cell r="C329" t="str">
            <v>PBA000</v>
          </cell>
        </row>
        <row r="330">
          <cell r="C330" t="str">
            <v>PBA240</v>
          </cell>
          <cell r="I330">
            <v>3990353.03</v>
          </cell>
        </row>
        <row r="331">
          <cell r="C331" t="str">
            <v>PBA240</v>
          </cell>
          <cell r="I331">
            <v>1079701.55</v>
          </cell>
        </row>
        <row r="332">
          <cell r="C332" t="str">
            <v>PBA240</v>
          </cell>
          <cell r="I332">
            <v>437438.57</v>
          </cell>
        </row>
        <row r="333">
          <cell r="C333" t="str">
            <v>PBA052</v>
          </cell>
          <cell r="I333">
            <v>240689.15</v>
          </cell>
        </row>
        <row r="334">
          <cell r="C334" t="str">
            <v>PBA051</v>
          </cell>
        </row>
        <row r="335">
          <cell r="C335" t="str">
            <v>PBA260</v>
          </cell>
          <cell r="I335">
            <v>2732053.64</v>
          </cell>
        </row>
        <row r="336">
          <cell r="C336" t="str">
            <v>PBA250</v>
          </cell>
          <cell r="I336">
            <v>522152.76</v>
          </cell>
        </row>
        <row r="337">
          <cell r="C337" t="str">
            <v>PBA250</v>
          </cell>
          <cell r="I337">
            <v>72628.289999999994</v>
          </cell>
        </row>
        <row r="338">
          <cell r="C338" t="str">
            <v>PBA230</v>
          </cell>
          <cell r="I338">
            <v>4167048.5</v>
          </cell>
        </row>
        <row r="339">
          <cell r="C339" t="str">
            <v>PBA230</v>
          </cell>
          <cell r="I339">
            <v>623934.30000000005</v>
          </cell>
        </row>
        <row r="340">
          <cell r="C340" t="str">
            <v>PBA230</v>
          </cell>
          <cell r="I340">
            <v>135210.42000000001</v>
          </cell>
        </row>
        <row r="341">
          <cell r="C341" t="str">
            <v>PBA230</v>
          </cell>
        </row>
        <row r="342">
          <cell r="C342" t="str">
            <v>PBA230</v>
          </cell>
        </row>
        <row r="343">
          <cell r="C343" t="str">
            <v>PBA230</v>
          </cell>
        </row>
        <row r="344">
          <cell r="C344" t="str">
            <v>PBA230</v>
          </cell>
        </row>
        <row r="345">
          <cell r="C345" t="str">
            <v>PBA230</v>
          </cell>
        </row>
        <row r="346">
          <cell r="C346" t="str">
            <v>PBA230</v>
          </cell>
        </row>
        <row r="347">
          <cell r="C347" t="str">
            <v>PBA210</v>
          </cell>
        </row>
        <row r="348">
          <cell r="C348" t="str">
            <v>PBA270</v>
          </cell>
        </row>
        <row r="349">
          <cell r="C349" t="str">
            <v/>
          </cell>
          <cell r="I349">
            <v>-487116.77999999997</v>
          </cell>
          <cell r="K349">
            <v>0</v>
          </cell>
        </row>
        <row r="350">
          <cell r="C350" t="str">
            <v>ABA530</v>
          </cell>
          <cell r="I350">
            <v>-374461.6</v>
          </cell>
        </row>
        <row r="351">
          <cell r="C351" t="str">
            <v>ABA670</v>
          </cell>
          <cell r="I351">
            <v>-112655.18</v>
          </cell>
        </row>
        <row r="352">
          <cell r="C352" t="str">
            <v>ABA240</v>
          </cell>
        </row>
        <row r="353">
          <cell r="C353" t="str">
            <v>ABA270</v>
          </cell>
        </row>
        <row r="354">
          <cell r="C354" t="str">
            <v>ABA280</v>
          </cell>
        </row>
        <row r="355">
          <cell r="C355" t="str">
            <v>ABA300</v>
          </cell>
        </row>
        <row r="356">
          <cell r="C356" t="str">
            <v>ABA310</v>
          </cell>
        </row>
        <row r="357">
          <cell r="C357" t="str">
            <v>ABA320</v>
          </cell>
        </row>
        <row r="358">
          <cell r="C358" t="str">
            <v>ABA330</v>
          </cell>
        </row>
        <row r="359">
          <cell r="C359" t="str">
            <v>ABA340</v>
          </cell>
        </row>
        <row r="360">
          <cell r="C360" t="str">
            <v>ABA390</v>
          </cell>
        </row>
        <row r="361">
          <cell r="C361" t="str">
            <v>ABA400</v>
          </cell>
        </row>
        <row r="362">
          <cell r="C362" t="str">
            <v>ABA410</v>
          </cell>
        </row>
        <row r="363">
          <cell r="C363" t="str">
            <v>ABA420</v>
          </cell>
        </row>
        <row r="364">
          <cell r="C364" t="str">
            <v>ABA430</v>
          </cell>
        </row>
        <row r="365">
          <cell r="C365" t="str">
            <v>ABA440</v>
          </cell>
        </row>
        <row r="366">
          <cell r="C366" t="str">
            <v>ABA450</v>
          </cell>
        </row>
        <row r="367">
          <cell r="C367" t="str">
            <v>ABA460</v>
          </cell>
        </row>
        <row r="368">
          <cell r="C368" t="str">
            <v>ABA480</v>
          </cell>
        </row>
        <row r="369">
          <cell r="C369" t="str">
            <v>ABA490</v>
          </cell>
        </row>
        <row r="370">
          <cell r="C370" t="str">
            <v>ABA500</v>
          </cell>
        </row>
        <row r="371">
          <cell r="C371" t="str">
            <v>ABA510</v>
          </cell>
        </row>
        <row r="372">
          <cell r="C372" t="str">
            <v>ABA520</v>
          </cell>
        </row>
        <row r="373">
          <cell r="C373" t="str">
            <v>ABA560</v>
          </cell>
        </row>
        <row r="374">
          <cell r="C374" t="str">
            <v>ABA570</v>
          </cell>
        </row>
        <row r="375">
          <cell r="C375" t="str">
            <v>ABA580</v>
          </cell>
        </row>
        <row r="376">
          <cell r="C376" t="str">
            <v>ABA600</v>
          </cell>
        </row>
        <row r="377">
          <cell r="C377" t="str">
            <v>ABA620</v>
          </cell>
        </row>
        <row r="378">
          <cell r="C378" t="str">
            <v>ABA630</v>
          </cell>
        </row>
        <row r="379">
          <cell r="C379" t="str">
            <v>ABA640</v>
          </cell>
        </row>
        <row r="380">
          <cell r="C380" t="str">
            <v>ABA650</v>
          </cell>
        </row>
        <row r="381">
          <cell r="C381" t="str">
            <v>ABA680</v>
          </cell>
        </row>
        <row r="382">
          <cell r="C382" t="str">
            <v>ABA690</v>
          </cell>
        </row>
        <row r="383">
          <cell r="C383" t="str">
            <v>ABA700</v>
          </cell>
        </row>
        <row r="384">
          <cell r="C384" t="str">
            <v>ABA711</v>
          </cell>
        </row>
        <row r="385">
          <cell r="I385">
            <v>0</v>
          </cell>
          <cell r="K385">
            <v>0</v>
          </cell>
        </row>
        <row r="386">
          <cell r="C386" t="str">
            <v>ABA390</v>
          </cell>
        </row>
        <row r="387">
          <cell r="C387" t="str">
            <v/>
          </cell>
          <cell r="I387">
            <v>2364297.4900000002</v>
          </cell>
          <cell r="K387">
            <v>0</v>
          </cell>
        </row>
        <row r="388">
          <cell r="C388" t="str">
            <v>PCA000</v>
          </cell>
          <cell r="I388">
            <v>2364297.4900000002</v>
          </cell>
        </row>
        <row r="389">
          <cell r="I389">
            <v>0</v>
          </cell>
          <cell r="K389">
            <v>0</v>
          </cell>
        </row>
        <row r="390">
          <cell r="C390" t="str">
            <v>AAA230</v>
          </cell>
        </row>
        <row r="391">
          <cell r="C391" t="str">
            <v>AAA240</v>
          </cell>
        </row>
        <row r="392">
          <cell r="C392" t="str">
            <v>AAA250</v>
          </cell>
        </row>
        <row r="393">
          <cell r="C393" t="str">
            <v>AAA260</v>
          </cell>
        </row>
        <row r="394">
          <cell r="I394">
            <v>0</v>
          </cell>
          <cell r="K394">
            <v>0</v>
          </cell>
        </row>
        <row r="395">
          <cell r="C395" t="str">
            <v>AAA560</v>
          </cell>
        </row>
        <row r="396">
          <cell r="C396" t="str">
            <v>AAA570</v>
          </cell>
        </row>
        <row r="397">
          <cell r="C397" t="str">
            <v>AAA580</v>
          </cell>
        </row>
        <row r="398">
          <cell r="C398" t="str">
            <v>AAA590</v>
          </cell>
        </row>
        <row r="399">
          <cell r="C399" t="str">
            <v>AAA600</v>
          </cell>
        </row>
        <row r="400">
          <cell r="C400" t="str">
            <v>AAA610</v>
          </cell>
        </row>
        <row r="401">
          <cell r="C401" t="str">
            <v>AAA620</v>
          </cell>
        </row>
        <row r="402">
          <cell r="C402" t="str">
            <v>AAA630</v>
          </cell>
        </row>
        <row r="403">
          <cell r="C403" t="str">
            <v/>
          </cell>
          <cell r="I403">
            <v>12181549.029999999</v>
          </cell>
          <cell r="K403">
            <v>0</v>
          </cell>
        </row>
        <row r="404">
          <cell r="C404" t="str">
            <v>PBA020</v>
          </cell>
          <cell r="I404">
            <v>2562138.9900000002</v>
          </cell>
        </row>
        <row r="405">
          <cell r="C405" t="str">
            <v>PBA030</v>
          </cell>
          <cell r="I405">
            <v>1313516.05</v>
          </cell>
        </row>
        <row r="406">
          <cell r="C406" t="str">
            <v>PBA040</v>
          </cell>
          <cell r="I406">
            <v>343200</v>
          </cell>
        </row>
        <row r="407">
          <cell r="C407" t="str">
            <v>PBA050</v>
          </cell>
          <cell r="I407">
            <v>7863807</v>
          </cell>
        </row>
        <row r="408">
          <cell r="C408" t="str">
            <v>PBA060</v>
          </cell>
          <cell r="I408">
            <v>98886.99</v>
          </cell>
        </row>
        <row r="409">
          <cell r="I409">
            <v>3407.49</v>
          </cell>
          <cell r="K409">
            <v>0</v>
          </cell>
        </row>
        <row r="410">
          <cell r="C410" t="str">
            <v>PBA160</v>
          </cell>
          <cell r="I410">
            <v>3407.49</v>
          </cell>
        </row>
        <row r="411">
          <cell r="C411" t="str">
            <v>PBA151</v>
          </cell>
        </row>
        <row r="412">
          <cell r="C412" t="str">
            <v>PBA160</v>
          </cell>
        </row>
        <row r="413">
          <cell r="C413" t="str">
            <v>PBA160</v>
          </cell>
        </row>
        <row r="414">
          <cell r="C414" t="str">
            <v>PBA160</v>
          </cell>
        </row>
        <row r="415">
          <cell r="C415" t="str">
            <v>PBA160</v>
          </cell>
        </row>
        <row r="416">
          <cell r="C416" t="str">
            <v>PBA160</v>
          </cell>
        </row>
        <row r="417">
          <cell r="C417" t="str">
            <v>PBA160</v>
          </cell>
        </row>
        <row r="418">
          <cell r="C418" t="str">
            <v>PBA160</v>
          </cell>
        </row>
        <row r="419">
          <cell r="C419" t="str">
            <v>PBA160</v>
          </cell>
        </row>
        <row r="420">
          <cell r="C420" t="str">
            <v>PBA160</v>
          </cell>
        </row>
        <row r="421">
          <cell r="C421" t="str">
            <v>PBA160</v>
          </cell>
        </row>
        <row r="422">
          <cell r="C422" t="str">
            <v>PBA160</v>
          </cell>
        </row>
        <row r="423">
          <cell r="C423" t="str">
            <v>PBA160</v>
          </cell>
        </row>
        <row r="424">
          <cell r="C424" t="str">
            <v>PBA160</v>
          </cell>
        </row>
        <row r="425">
          <cell r="C425" t="str">
            <v>PBA160</v>
          </cell>
        </row>
        <row r="426">
          <cell r="C426" t="str">
            <v>PBA160</v>
          </cell>
        </row>
        <row r="427">
          <cell r="C427" t="str">
            <v>PBA160</v>
          </cell>
        </row>
        <row r="428">
          <cell r="C428" t="str">
            <v>PBA160</v>
          </cell>
        </row>
        <row r="429">
          <cell r="C429" t="str">
            <v>PBA160</v>
          </cell>
        </row>
        <row r="430">
          <cell r="C430" t="str">
            <v>PBA160</v>
          </cell>
        </row>
        <row r="431">
          <cell r="C431" t="str">
            <v>PBA160</v>
          </cell>
        </row>
        <row r="432">
          <cell r="C432" t="str">
            <v>PBA160</v>
          </cell>
        </row>
        <row r="433">
          <cell r="C433" t="str">
            <v>PBA160</v>
          </cell>
        </row>
        <row r="434">
          <cell r="C434" t="str">
            <v>PBA160</v>
          </cell>
        </row>
        <row r="435">
          <cell r="C435" t="str">
            <v>PBA170</v>
          </cell>
        </row>
        <row r="436">
          <cell r="C436" t="str">
            <v>PBA180</v>
          </cell>
        </row>
        <row r="437">
          <cell r="C437" t="str">
            <v>PBA190</v>
          </cell>
        </row>
        <row r="438">
          <cell r="C438" t="str">
            <v/>
          </cell>
          <cell r="I438">
            <v>0</v>
          </cell>
          <cell r="K438">
            <v>0</v>
          </cell>
        </row>
        <row r="439">
          <cell r="C439" t="str">
            <v/>
          </cell>
          <cell r="I439">
            <v>0</v>
          </cell>
          <cell r="K439">
            <v>0</v>
          </cell>
        </row>
        <row r="440">
          <cell r="C440" t="str">
            <v>PCA010</v>
          </cell>
        </row>
        <row r="441">
          <cell r="C441" t="str">
            <v>PCA020</v>
          </cell>
        </row>
        <row r="442">
          <cell r="C442" t="str">
            <v/>
          </cell>
          <cell r="I442">
            <v>0</v>
          </cell>
          <cell r="K442">
            <v>0</v>
          </cell>
        </row>
        <row r="443">
          <cell r="C443" t="str">
            <v/>
          </cell>
          <cell r="I443">
            <v>0</v>
          </cell>
          <cell r="K443">
            <v>0</v>
          </cell>
        </row>
        <row r="444">
          <cell r="C444" t="str">
            <v>PDA000</v>
          </cell>
        </row>
        <row r="445">
          <cell r="C445" t="str">
            <v>PDA000</v>
          </cell>
        </row>
        <row r="446">
          <cell r="C446" t="str">
            <v/>
          </cell>
          <cell r="I446">
            <v>26122003.050000001</v>
          </cell>
          <cell r="K446">
            <v>0</v>
          </cell>
        </row>
        <row r="447">
          <cell r="I447">
            <v>3948.65</v>
          </cell>
          <cell r="K447">
            <v>0</v>
          </cell>
        </row>
        <row r="448">
          <cell r="C448" t="str">
            <v>PDA050</v>
          </cell>
          <cell r="K448">
            <v>0</v>
          </cell>
        </row>
        <row r="449">
          <cell r="C449" t="str">
            <v>PDA060</v>
          </cell>
          <cell r="I449">
            <v>3948.65</v>
          </cell>
          <cell r="K449">
            <v>0</v>
          </cell>
        </row>
        <row r="450">
          <cell r="C450" t="str">
            <v/>
          </cell>
          <cell r="I450">
            <v>0</v>
          </cell>
          <cell r="K450">
            <v>0</v>
          </cell>
        </row>
        <row r="451">
          <cell r="C451" t="str">
            <v>PDA081</v>
          </cell>
        </row>
        <row r="452">
          <cell r="C452" t="str">
            <v>PDA090</v>
          </cell>
        </row>
        <row r="453">
          <cell r="C453" t="str">
            <v>PDA100</v>
          </cell>
        </row>
        <row r="454">
          <cell r="C454" t="str">
            <v>PDA110</v>
          </cell>
        </row>
        <row r="455">
          <cell r="C455" t="str">
            <v>PDA121</v>
          </cell>
        </row>
        <row r="456">
          <cell r="C456" t="str">
            <v>PDA120</v>
          </cell>
        </row>
        <row r="457">
          <cell r="C457" t="str">
            <v>PDA120</v>
          </cell>
        </row>
        <row r="458">
          <cell r="C458" t="str">
            <v>PDA080</v>
          </cell>
        </row>
        <row r="459">
          <cell r="C459" t="str">
            <v>PDA101</v>
          </cell>
        </row>
        <row r="460">
          <cell r="C460" t="str">
            <v>PDA111</v>
          </cell>
        </row>
        <row r="461">
          <cell r="C461" t="str">
            <v>PDA112</v>
          </cell>
        </row>
        <row r="462">
          <cell r="C462" t="str">
            <v>PDA120</v>
          </cell>
        </row>
        <row r="463">
          <cell r="C463" t="str">
            <v/>
          </cell>
          <cell r="I463">
            <v>488354.72</v>
          </cell>
          <cell r="K463">
            <v>0</v>
          </cell>
        </row>
        <row r="464">
          <cell r="C464" t="str">
            <v>PDA130</v>
          </cell>
          <cell r="I464">
            <v>488354.72</v>
          </cell>
        </row>
        <row r="465">
          <cell r="C465" t="str">
            <v/>
          </cell>
          <cell r="I465">
            <v>1213001.8</v>
          </cell>
          <cell r="K465">
            <v>0</v>
          </cell>
        </row>
        <row r="466">
          <cell r="C466" t="str">
            <v>PDA160</v>
          </cell>
        </row>
        <row r="467">
          <cell r="C467" t="str">
            <v>PDA170</v>
          </cell>
        </row>
        <row r="468">
          <cell r="C468" t="str">
            <v>PDA180</v>
          </cell>
        </row>
        <row r="469">
          <cell r="C469" t="str">
            <v>PDA190</v>
          </cell>
        </row>
        <row r="470">
          <cell r="C470" t="str">
            <v>PDA200</v>
          </cell>
        </row>
        <row r="471">
          <cell r="C471" t="str">
            <v>PDA210</v>
          </cell>
          <cell r="I471">
            <v>1065267.31</v>
          </cell>
        </row>
        <row r="472">
          <cell r="C472" t="str">
            <v>PDA220</v>
          </cell>
          <cell r="I472">
            <v>147734.49</v>
          </cell>
        </row>
        <row r="473">
          <cell r="C473" t="str">
            <v>PDA211</v>
          </cell>
        </row>
        <row r="474">
          <cell r="C474" t="str">
            <v>PDA212</v>
          </cell>
        </row>
        <row r="475">
          <cell r="C475" t="str">
            <v>PDA213</v>
          </cell>
        </row>
        <row r="476">
          <cell r="C476" t="str">
            <v>PDA231</v>
          </cell>
        </row>
        <row r="477">
          <cell r="C477" t="str">
            <v>PDA232</v>
          </cell>
        </row>
        <row r="478">
          <cell r="C478" t="str">
            <v>PDA233</v>
          </cell>
        </row>
        <row r="479">
          <cell r="C479" t="str">
            <v>PDA234</v>
          </cell>
        </row>
        <row r="480">
          <cell r="C480" t="str">
            <v>PDA235</v>
          </cell>
        </row>
        <row r="481">
          <cell r="C481" t="str">
            <v/>
          </cell>
          <cell r="I481">
            <v>1657967.92</v>
          </cell>
          <cell r="K481">
            <v>0</v>
          </cell>
        </row>
        <row r="482">
          <cell r="C482" t="str">
            <v>PDA250</v>
          </cell>
          <cell r="I482">
            <v>0</v>
          </cell>
        </row>
        <row r="483">
          <cell r="C483" t="str">
            <v>PDA260</v>
          </cell>
        </row>
        <row r="484">
          <cell r="C484" t="str">
            <v>PDA270</v>
          </cell>
          <cell r="I484">
            <v>1657967.92</v>
          </cell>
        </row>
        <row r="485">
          <cell r="C485">
            <v>0</v>
          </cell>
          <cell r="I485">
            <v>12385220.910000002</v>
          </cell>
          <cell r="K485">
            <v>0</v>
          </cell>
        </row>
        <row r="486">
          <cell r="C486" t="str">
            <v>PDA330</v>
          </cell>
          <cell r="I486">
            <v>58010.99</v>
          </cell>
        </row>
        <row r="487">
          <cell r="C487" t="str">
            <v>PDA330</v>
          </cell>
        </row>
        <row r="488">
          <cell r="C488" t="str">
            <v>PDA330</v>
          </cell>
          <cell r="I488">
            <v>7929149.8099999996</v>
          </cell>
        </row>
        <row r="489">
          <cell r="C489" t="str">
            <v>PDA330</v>
          </cell>
          <cell r="I489">
            <v>10574.54</v>
          </cell>
        </row>
        <row r="490">
          <cell r="C490" t="str">
            <v>PDA330</v>
          </cell>
          <cell r="I490">
            <v>0</v>
          </cell>
        </row>
        <row r="491">
          <cell r="C491" t="str">
            <v>PDA330</v>
          </cell>
        </row>
        <row r="492">
          <cell r="C492" t="str">
            <v>PDA330</v>
          </cell>
          <cell r="I492">
            <v>545799.48</v>
          </cell>
        </row>
        <row r="493">
          <cell r="C493" t="str">
            <v>PDA330</v>
          </cell>
          <cell r="I493">
            <v>54747.42</v>
          </cell>
        </row>
        <row r="494">
          <cell r="C494" t="str">
            <v>PDA330</v>
          </cell>
          <cell r="I494">
            <v>0</v>
          </cell>
        </row>
        <row r="495">
          <cell r="C495" t="str">
            <v>PDA330</v>
          </cell>
          <cell r="I495">
            <v>33881.879999999997</v>
          </cell>
        </row>
        <row r="496">
          <cell r="C496" t="str">
            <v>PDA330</v>
          </cell>
          <cell r="I496">
            <v>2147.96</v>
          </cell>
        </row>
        <row r="497">
          <cell r="C497" t="str">
            <v>PDA330</v>
          </cell>
          <cell r="I497">
            <v>65292.28</v>
          </cell>
        </row>
        <row r="498">
          <cell r="C498" t="str">
            <v>PDA330</v>
          </cell>
          <cell r="I498">
            <v>3370.78</v>
          </cell>
        </row>
        <row r="499">
          <cell r="C499" t="str">
            <v>PDA330</v>
          </cell>
          <cell r="I499">
            <v>14080.31</v>
          </cell>
        </row>
        <row r="500">
          <cell r="C500" t="str">
            <v>PDA330</v>
          </cell>
          <cell r="I500">
            <v>56195.12</v>
          </cell>
        </row>
        <row r="501">
          <cell r="C501" t="str">
            <v>PDA330</v>
          </cell>
          <cell r="I501">
            <v>0</v>
          </cell>
        </row>
        <row r="502">
          <cell r="C502" t="str">
            <v>PDA330</v>
          </cell>
          <cell r="I502">
            <v>2311.71</v>
          </cell>
        </row>
        <row r="503">
          <cell r="C503" t="str">
            <v>PDA330</v>
          </cell>
          <cell r="I503">
            <v>0</v>
          </cell>
        </row>
        <row r="504">
          <cell r="C504" t="str">
            <v>PDA330</v>
          </cell>
        </row>
        <row r="505">
          <cell r="C505" t="str">
            <v>PDA330</v>
          </cell>
          <cell r="I505">
            <v>0</v>
          </cell>
        </row>
        <row r="506">
          <cell r="C506" t="str">
            <v>PDA330</v>
          </cell>
          <cell r="I506">
            <v>11380.65</v>
          </cell>
        </row>
        <row r="507">
          <cell r="C507" t="str">
            <v>PDA330</v>
          </cell>
          <cell r="I507">
            <v>3598277.98</v>
          </cell>
        </row>
        <row r="508">
          <cell r="C508" t="str">
            <v>PDA330</v>
          </cell>
          <cell r="I508">
            <v>0</v>
          </cell>
        </row>
        <row r="509">
          <cell r="C509" t="str">
            <v/>
          </cell>
          <cell r="I509">
            <v>10373509.049999999</v>
          </cell>
          <cell r="K509">
            <v>0</v>
          </cell>
        </row>
        <row r="510">
          <cell r="C510" t="str">
            <v>PDA350</v>
          </cell>
        </row>
        <row r="511">
          <cell r="C511" t="str">
            <v>PDA370</v>
          </cell>
        </row>
        <row r="512">
          <cell r="C512" t="str">
            <v>PDA380</v>
          </cell>
          <cell r="I512">
            <v>4268087.0199999996</v>
          </cell>
        </row>
        <row r="513">
          <cell r="C513" t="str">
            <v>PDA380</v>
          </cell>
          <cell r="I513">
            <v>281329.76</v>
          </cell>
        </row>
        <row r="514">
          <cell r="C514" t="str">
            <v>PDA380</v>
          </cell>
          <cell r="I514">
            <v>234155.02</v>
          </cell>
        </row>
        <row r="515">
          <cell r="C515" t="str">
            <v>PDA380</v>
          </cell>
          <cell r="I515">
            <v>2439051.46</v>
          </cell>
        </row>
        <row r="516">
          <cell r="C516" t="str">
            <v>PDA380</v>
          </cell>
          <cell r="I516">
            <v>0</v>
          </cell>
        </row>
        <row r="517">
          <cell r="C517" t="str">
            <v>PDA380</v>
          </cell>
          <cell r="I517">
            <v>0</v>
          </cell>
        </row>
        <row r="518">
          <cell r="C518" t="str">
            <v>PDA380</v>
          </cell>
          <cell r="I518">
            <v>177499.51</v>
          </cell>
        </row>
        <row r="519">
          <cell r="C519" t="str">
            <v>PDA380</v>
          </cell>
        </row>
        <row r="520">
          <cell r="C520" t="str">
            <v>PDA380</v>
          </cell>
          <cell r="I520">
            <v>93852.12</v>
          </cell>
        </row>
        <row r="521">
          <cell r="C521" t="str">
            <v>PDA380</v>
          </cell>
          <cell r="I521">
            <v>45864.29</v>
          </cell>
        </row>
        <row r="522">
          <cell r="C522" t="str">
            <v>PDA380</v>
          </cell>
          <cell r="I522">
            <v>1334058.93</v>
          </cell>
        </row>
        <row r="523">
          <cell r="C523" t="str">
            <v>PDA380</v>
          </cell>
          <cell r="I523">
            <v>0</v>
          </cell>
        </row>
        <row r="524">
          <cell r="C524" t="str">
            <v>PDA380</v>
          </cell>
          <cell r="I524">
            <v>0</v>
          </cell>
        </row>
        <row r="525">
          <cell r="C525" t="str">
            <v>PDA380</v>
          </cell>
          <cell r="I525">
            <v>32084.59</v>
          </cell>
        </row>
        <row r="526">
          <cell r="C526" t="str">
            <v>PDA380</v>
          </cell>
          <cell r="I526">
            <v>367609.04</v>
          </cell>
        </row>
        <row r="527">
          <cell r="C527" t="str">
            <v>PDA380</v>
          </cell>
          <cell r="I527">
            <v>337454.98</v>
          </cell>
        </row>
        <row r="528">
          <cell r="C528" t="str">
            <v>PDA380</v>
          </cell>
          <cell r="I528">
            <v>701468.01</v>
          </cell>
        </row>
        <row r="529">
          <cell r="C529" t="str">
            <v>PDA380</v>
          </cell>
          <cell r="I529">
            <v>60994.32</v>
          </cell>
        </row>
        <row r="530">
          <cell r="C530" t="str">
            <v/>
          </cell>
          <cell r="I530">
            <v>26159644.66</v>
          </cell>
          <cell r="K530">
            <v>0</v>
          </cell>
        </row>
        <row r="531">
          <cell r="C531" t="str">
            <v/>
          </cell>
          <cell r="I531">
            <v>0</v>
          </cell>
          <cell r="K531">
            <v>0</v>
          </cell>
        </row>
        <row r="532">
          <cell r="C532" t="str">
            <v>PDA310</v>
          </cell>
          <cell r="I532">
            <v>0</v>
          </cell>
        </row>
        <row r="533">
          <cell r="C533" t="str">
            <v>PDA310</v>
          </cell>
        </row>
        <row r="534">
          <cell r="C534" t="str">
            <v/>
          </cell>
          <cell r="I534">
            <v>10903660.059999999</v>
          </cell>
          <cell r="K534">
            <v>0</v>
          </cell>
        </row>
        <row r="535">
          <cell r="C535" t="str">
            <v>PDA320</v>
          </cell>
          <cell r="I535">
            <v>6020.05</v>
          </cell>
        </row>
        <row r="536">
          <cell r="C536" t="str">
            <v>PDA320</v>
          </cell>
          <cell r="I536">
            <v>5109841.34</v>
          </cell>
        </row>
        <row r="537">
          <cell r="C537" t="str">
            <v>PDA320</v>
          </cell>
          <cell r="I537">
            <v>25954.86</v>
          </cell>
        </row>
        <row r="538">
          <cell r="C538" t="str">
            <v>PDA320</v>
          </cell>
        </row>
        <row r="539">
          <cell r="C539" t="str">
            <v>PDA320</v>
          </cell>
          <cell r="I539">
            <v>25329.68</v>
          </cell>
        </row>
        <row r="540">
          <cell r="C540" t="str">
            <v>PDA320</v>
          </cell>
          <cell r="I540">
            <v>660796.62</v>
          </cell>
        </row>
        <row r="541">
          <cell r="C541" t="str">
            <v>PDA320</v>
          </cell>
          <cell r="I541">
            <v>1902</v>
          </cell>
        </row>
        <row r="542">
          <cell r="C542" t="str">
            <v>PDA320</v>
          </cell>
          <cell r="I542">
            <v>9769.5499999999993</v>
          </cell>
        </row>
        <row r="543">
          <cell r="C543" t="str">
            <v>PDA320</v>
          </cell>
          <cell r="I543">
            <v>8045.62</v>
          </cell>
        </row>
        <row r="544">
          <cell r="C544" t="str">
            <v>PDA320</v>
          </cell>
          <cell r="I544">
            <v>32248.27</v>
          </cell>
        </row>
        <row r="545">
          <cell r="C545" t="str">
            <v>PDA320</v>
          </cell>
          <cell r="I545">
            <v>40.4</v>
          </cell>
        </row>
        <row r="546">
          <cell r="C546" t="str">
            <v>PDA320</v>
          </cell>
        </row>
        <row r="547">
          <cell r="C547" t="str">
            <v>PDA320</v>
          </cell>
          <cell r="I547">
            <v>-8092.11</v>
          </cell>
        </row>
        <row r="548">
          <cell r="C548" t="str">
            <v>PDA320</v>
          </cell>
          <cell r="I548">
            <v>1645954.4</v>
          </cell>
        </row>
        <row r="549">
          <cell r="C549" t="str">
            <v>PDA320</v>
          </cell>
        </row>
        <row r="550">
          <cell r="C550" t="str">
            <v>PDA320</v>
          </cell>
          <cell r="I550">
            <v>1953607.17</v>
          </cell>
        </row>
        <row r="551">
          <cell r="C551" t="str">
            <v>PDA320</v>
          </cell>
          <cell r="I551">
            <v>1420877.78</v>
          </cell>
        </row>
        <row r="552">
          <cell r="C552" t="str">
            <v>PDA320</v>
          </cell>
          <cell r="I552">
            <v>11364.43</v>
          </cell>
        </row>
        <row r="553">
          <cell r="C553" t="str">
            <v/>
          </cell>
          <cell r="I553">
            <v>15255984.600000001</v>
          </cell>
          <cell r="K553">
            <v>0</v>
          </cell>
        </row>
        <row r="554">
          <cell r="C554" t="str">
            <v>PDA360</v>
          </cell>
          <cell r="I554">
            <v>700</v>
          </cell>
        </row>
        <row r="555">
          <cell r="C555" t="str">
            <v>PDA360</v>
          </cell>
          <cell r="I555">
            <v>15067603.460000001</v>
          </cell>
        </row>
        <row r="556">
          <cell r="C556" t="str">
            <v>PDA360</v>
          </cell>
          <cell r="I556">
            <v>181114.55</v>
          </cell>
        </row>
        <row r="557">
          <cell r="C557" t="str">
            <v>PDA380</v>
          </cell>
          <cell r="I557">
            <v>-212.68</v>
          </cell>
        </row>
        <row r="558">
          <cell r="C558" t="str">
            <v>PDA380</v>
          </cell>
          <cell r="I558">
            <v>6779.27</v>
          </cell>
        </row>
        <row r="559">
          <cell r="C559" t="str">
            <v/>
          </cell>
          <cell r="I559">
            <v>62783730.719999999</v>
          </cell>
          <cell r="K559">
            <v>0</v>
          </cell>
        </row>
        <row r="560">
          <cell r="C560" t="str">
            <v/>
          </cell>
          <cell r="I560">
            <v>62783730.719999999</v>
          </cell>
          <cell r="K560">
            <v>0</v>
          </cell>
        </row>
        <row r="561">
          <cell r="C561" t="str">
            <v>PDA301</v>
          </cell>
          <cell r="I561">
            <v>28081625.489999998</v>
          </cell>
        </row>
        <row r="562">
          <cell r="C562" t="str">
            <v>PDA291</v>
          </cell>
          <cell r="I562">
            <v>34702105.229999997</v>
          </cell>
        </row>
        <row r="563">
          <cell r="C563" t="str">
            <v/>
          </cell>
          <cell r="I563">
            <v>16862973.440000005</v>
          </cell>
          <cell r="K563">
            <v>0</v>
          </cell>
        </row>
        <row r="564">
          <cell r="C564" t="str">
            <v/>
          </cell>
          <cell r="I564">
            <v>542.94000000000005</v>
          </cell>
          <cell r="K564">
            <v>0</v>
          </cell>
        </row>
        <row r="565">
          <cell r="C565" t="str">
            <v>PEA010</v>
          </cell>
          <cell r="I565">
            <v>542.94000000000005</v>
          </cell>
        </row>
        <row r="566">
          <cell r="C566" t="str">
            <v>PEA020</v>
          </cell>
        </row>
        <row r="567">
          <cell r="C567" t="str">
            <v/>
          </cell>
          <cell r="I567">
            <v>0</v>
          </cell>
          <cell r="K567">
            <v>0</v>
          </cell>
        </row>
        <row r="568">
          <cell r="C568" t="str">
            <v>PEA040</v>
          </cell>
          <cell r="I568">
            <v>0</v>
          </cell>
        </row>
        <row r="569">
          <cell r="C569" t="str">
            <v>PEA050</v>
          </cell>
        </row>
        <row r="570">
          <cell r="C570" t="str">
            <v/>
          </cell>
          <cell r="I570">
            <v>16862430.500000004</v>
          </cell>
          <cell r="K570">
            <v>0</v>
          </cell>
        </row>
        <row r="571">
          <cell r="C571" t="str">
            <v>PDA130</v>
          </cell>
        </row>
        <row r="572">
          <cell r="C572" t="str">
            <v>PDA210</v>
          </cell>
          <cell r="I572">
            <v>675700.12</v>
          </cell>
        </row>
        <row r="573">
          <cell r="C573" t="str">
            <v>PDA220</v>
          </cell>
          <cell r="I573">
            <v>10549.98</v>
          </cell>
        </row>
        <row r="574">
          <cell r="C574" t="str">
            <v>PDA250</v>
          </cell>
          <cell r="I574">
            <v>0</v>
          </cell>
        </row>
        <row r="575">
          <cell r="C575" t="str">
            <v>PDA270</v>
          </cell>
          <cell r="I575">
            <v>758923.84</v>
          </cell>
        </row>
        <row r="576">
          <cell r="C576" t="str">
            <v>PDA291</v>
          </cell>
          <cell r="I576">
            <v>5391099.0999999996</v>
          </cell>
        </row>
        <row r="577">
          <cell r="C577" t="str">
            <v>PDA301</v>
          </cell>
          <cell r="I577">
            <v>10047307.24</v>
          </cell>
        </row>
        <row r="578">
          <cell r="C578" t="str">
            <v>PDA380</v>
          </cell>
        </row>
        <row r="579">
          <cell r="C579" t="str">
            <v>ABA340</v>
          </cell>
        </row>
        <row r="580">
          <cell r="C580" t="str">
            <v>ABA530</v>
          </cell>
        </row>
        <row r="581">
          <cell r="C581" t="str">
            <v>ABA580</v>
          </cell>
        </row>
        <row r="582">
          <cell r="C582" t="str">
            <v>ABA580</v>
          </cell>
        </row>
        <row r="583">
          <cell r="C583" t="str">
            <v>ABA580</v>
          </cell>
        </row>
        <row r="584">
          <cell r="C584" t="str">
            <v>ABA600</v>
          </cell>
          <cell r="I584">
            <v>-1164.9000000000001</v>
          </cell>
        </row>
        <row r="585">
          <cell r="C585" t="str">
            <v>ABA620</v>
          </cell>
        </row>
        <row r="586">
          <cell r="C586" t="str">
            <v>ABA670</v>
          </cell>
          <cell r="I586">
            <v>-627.79999999999995</v>
          </cell>
        </row>
        <row r="587">
          <cell r="C587" t="str">
            <v>ABA690</v>
          </cell>
          <cell r="I587">
            <v>-19357.080000000002</v>
          </cell>
        </row>
        <row r="588">
          <cell r="C588" t="str">
            <v>ABA712</v>
          </cell>
        </row>
        <row r="589">
          <cell r="C589" t="str">
            <v>ABA713</v>
          </cell>
        </row>
        <row r="590">
          <cell r="I590">
            <v>0</v>
          </cell>
          <cell r="K590">
            <v>0</v>
          </cell>
        </row>
        <row r="592">
          <cell r="C592" t="str">
            <v/>
          </cell>
          <cell r="I592">
            <v>0</v>
          </cell>
          <cell r="K592">
            <v>0</v>
          </cell>
        </row>
        <row r="593">
          <cell r="C593" t="str">
            <v/>
          </cell>
          <cell r="I593">
            <v>0</v>
          </cell>
          <cell r="K593">
            <v>0</v>
          </cell>
        </row>
        <row r="594">
          <cell r="C594" t="str">
            <v>PFA000</v>
          </cell>
        </row>
        <row r="595">
          <cell r="C595" t="str">
            <v>PFA030</v>
          </cell>
        </row>
        <row r="596">
          <cell r="C596" t="str">
            <v>PFA020</v>
          </cell>
        </row>
        <row r="597">
          <cell r="C597" t="str">
            <v>PFA030</v>
          </cell>
        </row>
        <row r="598">
          <cell r="C598" t="str">
            <v>PFA030</v>
          </cell>
        </row>
        <row r="599">
          <cell r="C599" t="str">
            <v>PFA030</v>
          </cell>
        </row>
        <row r="600">
          <cell r="C600" t="str">
            <v>PFA010</v>
          </cell>
        </row>
        <row r="601">
          <cell r="C601" t="str">
            <v>PFA030</v>
          </cell>
        </row>
        <row r="613">
          <cell r="I613">
            <v>435946860.03999996</v>
          </cell>
          <cell r="K613">
            <v>0</v>
          </cell>
        </row>
        <row r="614">
          <cell r="I614">
            <v>435023123.43000001</v>
          </cell>
          <cell r="K614">
            <v>0</v>
          </cell>
        </row>
        <row r="615">
          <cell r="I615">
            <v>923736.6099999547</v>
          </cell>
          <cell r="K615">
            <v>0</v>
          </cell>
        </row>
        <row r="622">
          <cell r="C622" t="str">
            <v>PDA291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C_old"/>
      <sheetName val="Mod. CE 2018_NEW_Benny"/>
      <sheetName val="CE Esteso 2018_new"/>
      <sheetName val="Foglio1"/>
      <sheetName val="SP_2018"/>
      <sheetName val="bilve"/>
    </sheetNames>
    <sheetDataSet>
      <sheetData sheetId="0"/>
      <sheetData sheetId="1">
        <row r="10">
          <cell r="B10" t="str">
            <v>AA0010</v>
          </cell>
          <cell r="C10" t="str">
            <v>A.1)  Contributi in c/esercizio</v>
          </cell>
          <cell r="D10">
            <v>650037398.30000007</v>
          </cell>
        </row>
        <row r="11">
          <cell r="B11" t="str">
            <v>AA0020</v>
          </cell>
          <cell r="C11" t="str">
            <v>A.1.A)  Contributi da Regione ... per quota F.S. regionale</v>
          </cell>
          <cell r="D11">
            <v>637245721.95000005</v>
          </cell>
        </row>
        <row r="12">
          <cell r="B12" t="str">
            <v>AA0030</v>
          </cell>
          <cell r="C12" t="str">
            <v>A.1.A.1)  da Regione ... per quota F.S. regionale indistinto</v>
          </cell>
          <cell r="D12">
            <v>617027534.95000005</v>
          </cell>
        </row>
        <row r="13">
          <cell r="B13" t="str">
            <v>AA0040</v>
          </cell>
          <cell r="C13" t="str">
            <v>A.1.A.2)  da Regione ... per quota F.S. regionale vincolato</v>
          </cell>
          <cell r="D13">
            <v>20218187</v>
          </cell>
        </row>
        <row r="14">
          <cell r="B14" t="str">
            <v>AA0050</v>
          </cell>
          <cell r="C14" t="str">
            <v>A.1.B)  Contributi c/esercizio (extra fondo)</v>
          </cell>
          <cell r="D14">
            <v>12791676.35</v>
          </cell>
        </row>
        <row r="15">
          <cell r="B15" t="str">
            <v>AA0060</v>
          </cell>
          <cell r="C15" t="str">
            <v xml:space="preserve">A.1.B.1)  da Regione ... (extra fondo) </v>
          </cell>
          <cell r="D15">
            <v>8168089.0099999998</v>
          </cell>
        </row>
        <row r="16">
          <cell r="B16" t="str">
            <v>AA0070</v>
          </cell>
          <cell r="C16" t="str">
            <v>A.1.B.1.1)  Contributi da Regione ... (extra fondo) vincolati</v>
          </cell>
          <cell r="D16">
            <v>8168089.0099999998</v>
          </cell>
        </row>
        <row r="17">
          <cell r="B17" t="str">
            <v>AA0080</v>
          </cell>
          <cell r="C17" t="str">
            <v>A.1.B.1.2)  Contributi da Regione ... (extra fondo) - Risorse aggiuntive da bilancio regionale per LEA</v>
          </cell>
          <cell r="D17">
            <v>0</v>
          </cell>
        </row>
        <row r="18">
          <cell r="B18" t="str">
            <v>AA0090</v>
          </cell>
          <cell r="C18" t="str">
            <v>A.1.B.1.3)  Contributi da Regione ... (extra fondo) - Risorse aggiuntive da bilancio reg.le per  extra LEA</v>
          </cell>
          <cell r="D18">
            <v>0</v>
          </cell>
        </row>
        <row r="19">
          <cell r="B19" t="str">
            <v>AA0100</v>
          </cell>
          <cell r="C19" t="str">
            <v>A.1.B.1.4)  Contributi da Regione ... (extra fondo) - Altro</v>
          </cell>
          <cell r="D19">
            <v>0</v>
          </cell>
        </row>
        <row r="20">
          <cell r="B20" t="str">
            <v>AA0110</v>
          </cell>
          <cell r="C20" t="str">
            <v xml:space="preserve">A.1.B.2)  Contributi da Az. sanit. pubbl. della Regione ... (extra fondo) </v>
          </cell>
          <cell r="D20">
            <v>1504465.27</v>
          </cell>
        </row>
        <row r="21">
          <cell r="B21" t="str">
            <v>AA0120</v>
          </cell>
          <cell r="C21" t="str">
            <v>A.1.B.2.1)  Contributi da Az. sanit. pubbl. della Regione ... (extra fondo) vincolati</v>
          </cell>
          <cell r="D21">
            <v>0</v>
          </cell>
        </row>
        <row r="22">
          <cell r="B22" t="str">
            <v>AA0130</v>
          </cell>
          <cell r="C22" t="str">
            <v>A.1.B.2.2)  Contributi da Az. sanit. pubbl. della Regione ... (extra fondo) altro</v>
          </cell>
          <cell r="D22">
            <v>1504465.27</v>
          </cell>
        </row>
        <row r="23">
          <cell r="B23" t="str">
            <v>AA0140</v>
          </cell>
          <cell r="C23" t="str">
            <v xml:space="preserve">A.1.B.3)  Contributi da altri soggetti pubblici (extra fondo) </v>
          </cell>
          <cell r="D23">
            <v>3119122.07</v>
          </cell>
        </row>
        <row r="24">
          <cell r="B24" t="str">
            <v>AA0150</v>
          </cell>
          <cell r="C24" t="str">
            <v>A.1.B.3.1)  Contributi da altri soggetti pubblici (extra fondo) vincolati</v>
          </cell>
          <cell r="D24">
            <v>0</v>
          </cell>
        </row>
        <row r="25">
          <cell r="B25" t="str">
            <v>AA0160</v>
          </cell>
          <cell r="C25" t="str">
            <v>A.1.B.3.2)  Contributi da altri soggetti pubblici (extra fondo) L. 210/92</v>
          </cell>
          <cell r="D25">
            <v>3119122.07</v>
          </cell>
        </row>
        <row r="26">
          <cell r="B26" t="str">
            <v>AA0170</v>
          </cell>
          <cell r="C26" t="str">
            <v>A.1.B.3.3)  Contributi da altri soggetti pubblici (extra fondo) altro</v>
          </cell>
          <cell r="D26">
            <v>0</v>
          </cell>
        </row>
        <row r="27">
          <cell r="B27" t="str">
            <v>AA0180</v>
          </cell>
          <cell r="C27" t="str">
            <v>A.1.C)  Contributi c/esercizio per ricerca</v>
          </cell>
          <cell r="D27">
            <v>0</v>
          </cell>
        </row>
        <row r="28">
          <cell r="B28" t="str">
            <v>AA0190</v>
          </cell>
          <cell r="C28" t="str">
            <v>A.1.C.1)  Contributi da Ministero della Salute per ricerca corrente</v>
          </cell>
          <cell r="D28">
            <v>0</v>
          </cell>
        </row>
        <row r="29">
          <cell r="B29" t="str">
            <v>AA0200</v>
          </cell>
          <cell r="C29" t="str">
            <v>A.1.C.2)  Contributi da Ministero della Salute per ricerca finalizzata</v>
          </cell>
          <cell r="D29">
            <v>0</v>
          </cell>
        </row>
        <row r="30">
          <cell r="B30" t="str">
            <v>AA0210</v>
          </cell>
          <cell r="C30" t="str">
            <v>A.1.C.3)  Contributi da Regione ed altri soggetti pubblici per ricerca</v>
          </cell>
          <cell r="D30">
            <v>0</v>
          </cell>
        </row>
        <row r="31">
          <cell r="B31" t="str">
            <v>AA0220</v>
          </cell>
          <cell r="C31" t="str">
            <v>A.1.C.4)  Contributi da privati per ricerca</v>
          </cell>
          <cell r="D31">
            <v>0</v>
          </cell>
        </row>
        <row r="32">
          <cell r="B32" t="str">
            <v>AA0230</v>
          </cell>
          <cell r="C32" t="str">
            <v>A.1.D)  Contributi c/esercizio da privati</v>
          </cell>
          <cell r="D32">
            <v>0</v>
          </cell>
        </row>
        <row r="33">
          <cell r="B33" t="str">
            <v>AA0240</v>
          </cell>
          <cell r="C33" t="str">
            <v>A.2)  Rettifica contributi c/esercizio per destinazione ad investimenti</v>
          </cell>
          <cell r="D33">
            <v>-3397615.97</v>
          </cell>
        </row>
        <row r="34">
          <cell r="B34" t="str">
            <v>AA0250</v>
          </cell>
          <cell r="C34" t="str">
            <v>A.2.A)  Rettifica contrib. in c/eserc. per ... investimenti ... per quota F.S. regionale</v>
          </cell>
          <cell r="D34">
            <v>-3397615.97</v>
          </cell>
        </row>
        <row r="35">
          <cell r="B35" t="str">
            <v>AA0260</v>
          </cell>
          <cell r="C35" t="str">
            <v>A.2.B)  Rettifica contributi in c/esercizio per ...investimenti - altri contributi</v>
          </cell>
          <cell r="D35">
            <v>0</v>
          </cell>
        </row>
        <row r="36">
          <cell r="B36" t="str">
            <v>AA0270</v>
          </cell>
          <cell r="C36" t="str">
            <v>A.3) Utilizzo fondi per quote inutilizzate contributi vincolati di esercizi precedenti</v>
          </cell>
          <cell r="D36">
            <v>475256.36</v>
          </cell>
        </row>
        <row r="37">
          <cell r="B37" t="str">
            <v>AA0280</v>
          </cell>
          <cell r="C37" t="str">
            <v>A.3.A) Utilizzo fondi per quote inutilizzate contributi di esercizi precedenti  ... per quota F.S. regionale vincolato</v>
          </cell>
          <cell r="D37">
            <v>420000</v>
          </cell>
        </row>
        <row r="38">
          <cell r="B38" t="str">
            <v>AA0290</v>
          </cell>
          <cell r="C38" t="str">
            <v>A.3.B) Utilizzo fondi per quote inutilizzate contributi di esercizi prec. da soggetti pubblici (extra fondo) vincolati</v>
          </cell>
          <cell r="D38">
            <v>55256.36</v>
          </cell>
        </row>
        <row r="39">
          <cell r="B39" t="str">
            <v>AA0300</v>
          </cell>
          <cell r="C39" t="str">
            <v>A.3.C) Utilizzo fondi per quote inutilizzate contributi di esercizi precedenti per ricerca</v>
          </cell>
          <cell r="D39">
            <v>0</v>
          </cell>
        </row>
        <row r="40">
          <cell r="B40" t="str">
            <v>AA0310</v>
          </cell>
          <cell r="C40" t="str">
            <v>A.3.D) Utilizzo fondi per quote inutilizzate contributi vincolati di esercizi precedenti da privati</v>
          </cell>
          <cell r="D40">
            <v>0</v>
          </cell>
        </row>
        <row r="41">
          <cell r="B41" t="str">
            <v>AA0320</v>
          </cell>
          <cell r="C41" t="str">
            <v>A.4)  Ricavi per prestazioni sanitarie e sociosanitarie a rilevanza sanitaria</v>
          </cell>
          <cell r="D41">
            <v>38733323.560000002</v>
          </cell>
        </row>
        <row r="42">
          <cell r="B42" t="str">
            <v>AA0330</v>
          </cell>
          <cell r="C42" t="str">
            <v xml:space="preserve">A.4.A)  Ricavi per prestazioni sanitarie e sociosanitarie a rilevanza sanitaria erogate a soggetti pubblici </v>
          </cell>
          <cell r="D42">
            <v>34440199.710000001</v>
          </cell>
        </row>
        <row r="43">
          <cell r="B43" t="str">
            <v>AA0340</v>
          </cell>
          <cell r="C43" t="str">
            <v>A.4.A.1)  Ricavi per prestaz. sanitarie  e sociosanitarie a rilevanza sanitaria erogate ad Az. sanit. pubbl. della Regione</v>
          </cell>
          <cell r="D43">
            <v>31900999.710000001</v>
          </cell>
        </row>
        <row r="44">
          <cell r="B44" t="str">
            <v>AA0350</v>
          </cell>
          <cell r="C44" t="str">
            <v>A.4.A.1.1) Prestazioni di ricovero</v>
          </cell>
          <cell r="D44">
            <v>13589400</v>
          </cell>
        </row>
        <row r="45">
          <cell r="B45" t="str">
            <v>AA0360</v>
          </cell>
          <cell r="C45" t="str">
            <v>A.4.A.1.2) Prestazioni di specialistica ambulatoriale</v>
          </cell>
          <cell r="D45">
            <v>5167600</v>
          </cell>
        </row>
        <row r="46">
          <cell r="B46" t="str">
            <v>AA0370</v>
          </cell>
          <cell r="C46" t="str">
            <v>A.4.A.1.3) Prestazioni di psichiatria residenziale e semiresidenziale</v>
          </cell>
          <cell r="D46">
            <v>4196100</v>
          </cell>
        </row>
        <row r="47">
          <cell r="B47" t="str">
            <v>AA0380</v>
          </cell>
          <cell r="C47" t="str">
            <v>A.4.A.1.4) Prestazioni di File F</v>
          </cell>
          <cell r="D47">
            <v>7505700</v>
          </cell>
        </row>
        <row r="48">
          <cell r="B48" t="str">
            <v>AA0390</v>
          </cell>
          <cell r="C48" t="str">
            <v>A.4.A.1.5) Prestazioni servizi MMG, PLS, Contin. assistenziale</v>
          </cell>
          <cell r="D48">
            <v>44300</v>
          </cell>
        </row>
        <row r="49">
          <cell r="B49" t="str">
            <v>AA0400</v>
          </cell>
          <cell r="C49" t="str">
            <v>A.4.A.1.6) Prestazioni servizi farmaceutica convenzionata</v>
          </cell>
          <cell r="D49">
            <v>324400</v>
          </cell>
        </row>
        <row r="50">
          <cell r="B50" t="str">
            <v>AA0410</v>
          </cell>
          <cell r="C50" t="str">
            <v>A.4.A.1.7) Prestazioni termali</v>
          </cell>
          <cell r="D50">
            <v>1026500</v>
          </cell>
        </row>
        <row r="51">
          <cell r="B51" t="str">
            <v>AA0420</v>
          </cell>
          <cell r="C51" t="str">
            <v>A.4.A.1.8) Prestazioni trasporto ambulanze ed elisoccorso</v>
          </cell>
          <cell r="D51">
            <v>0</v>
          </cell>
        </row>
        <row r="52">
          <cell r="B52" t="str">
            <v>AA0430</v>
          </cell>
          <cell r="C52" t="str">
            <v xml:space="preserve">A.4.A.1.9) Altre prestazioni sanitarie e socio-sanitarie a rilevanza sanitaria </v>
          </cell>
          <cell r="D52">
            <v>46999.71</v>
          </cell>
        </row>
        <row r="53">
          <cell r="B53" t="str">
            <v>AA0440</v>
          </cell>
          <cell r="C53" t="str">
            <v xml:space="preserve">A.4.A.2)   Ricavi per prestaz. sanitarie e sociosanitarie a rilevanza sanitaria erogate ad altri soggetti pubblici </v>
          </cell>
          <cell r="D53">
            <v>0</v>
          </cell>
        </row>
        <row r="54">
          <cell r="B54" t="str">
            <v>AA0450</v>
          </cell>
          <cell r="C54" t="str">
            <v>A.4.A.3)   Ricavi per prestaz. sanitarie e sociosanitarie a rilevanza sanitaria erogate a soggetti pubblici extrareg.</v>
          </cell>
          <cell r="D54">
            <v>2539200</v>
          </cell>
        </row>
        <row r="55">
          <cell r="B55" t="str">
            <v>AA0460</v>
          </cell>
          <cell r="C55" t="str">
            <v>A.4.A.3.1) Prestazioni di ricovero</v>
          </cell>
          <cell r="D55">
            <v>1262000</v>
          </cell>
        </row>
        <row r="56">
          <cell r="B56" t="str">
            <v>AA0470</v>
          </cell>
          <cell r="C56" t="str">
            <v>A.4.A.3.2) Prestazioni ambulatoriali</v>
          </cell>
          <cell r="D56">
            <v>349000</v>
          </cell>
        </row>
        <row r="57">
          <cell r="B57" t="str">
            <v>AA0480</v>
          </cell>
          <cell r="C57" t="str">
            <v>A.4.A.3.3) Prestazioni di psichiatria non soggetta a compensazione (resid. e semiresid.)</v>
          </cell>
          <cell r="D57">
            <v>0</v>
          </cell>
        </row>
        <row r="58">
          <cell r="B58" t="str">
            <v>AA0490</v>
          </cell>
          <cell r="C58" t="str">
            <v>A.4.A.3.4) Prestazioni di File F</v>
          </cell>
          <cell r="D58">
            <v>249000</v>
          </cell>
        </row>
        <row r="59">
          <cell r="B59" t="str">
            <v>AA0500</v>
          </cell>
          <cell r="C59" t="str">
            <v>A.4.A.3.5) Prestazioni servizi MMG, PLS, Contin. assistenziale extrareg.</v>
          </cell>
          <cell r="D59">
            <v>99000</v>
          </cell>
        </row>
        <row r="60">
          <cell r="B60" t="str">
            <v>AA0510</v>
          </cell>
          <cell r="C60" t="str">
            <v>A.4.A.3.6) Prestazioni servizi farmaceutica convenzionata extrareg.</v>
          </cell>
          <cell r="D60">
            <v>120000</v>
          </cell>
        </row>
        <row r="61">
          <cell r="B61" t="str">
            <v>AA0520</v>
          </cell>
          <cell r="C61" t="str">
            <v>A.4.A.3.7) Prestazioni termali extrareg.</v>
          </cell>
          <cell r="D61">
            <v>401000</v>
          </cell>
        </row>
        <row r="62">
          <cell r="B62" t="str">
            <v>AA0530</v>
          </cell>
          <cell r="C62" t="str">
            <v>A.4.A.3.8) Prestazioni trasporto ambulanze ed elisoccorso extrareg.</v>
          </cell>
          <cell r="D62">
            <v>58000</v>
          </cell>
        </row>
        <row r="63">
          <cell r="B63" t="str">
            <v>AA0540</v>
          </cell>
          <cell r="C63" t="str">
            <v>A.4.A.3.9) Altre prestazioni sanitarie e sociosanitarie a rilevanza sanitaria extrareg.</v>
          </cell>
          <cell r="D63">
            <v>0</v>
          </cell>
        </row>
        <row r="64">
          <cell r="B64" t="str">
            <v>AA0550</v>
          </cell>
          <cell r="C64" t="str">
            <v>A.4.A.3.10) Ricavi per cessione di emocomponenti e cellule staminali extrareg.</v>
          </cell>
          <cell r="D64">
            <v>0</v>
          </cell>
        </row>
        <row r="65">
          <cell r="B65" t="str">
            <v>AA0560</v>
          </cell>
          <cell r="C65" t="str">
            <v>A.4.A.3.11) Ricavi per differenziale tariffe TUC</v>
          </cell>
          <cell r="D65">
            <v>0</v>
          </cell>
        </row>
        <row r="66">
          <cell r="B66" t="str">
            <v>AA0570</v>
          </cell>
          <cell r="C66" t="str">
            <v>A.4.A.3.12) Altre prestazioni sanitarie e sociosanitarie a rilevanza sanitaria non soggette a compensazione extrareg.</v>
          </cell>
          <cell r="D66">
            <v>1200</v>
          </cell>
        </row>
        <row r="67">
          <cell r="B67" t="str">
            <v>AA0580</v>
          </cell>
          <cell r="C67" t="str">
            <v>A.4.A.3.12.A) Prestazioni di assistenza riabilitativa non soggette a compensazione extrareg.</v>
          </cell>
          <cell r="D67">
            <v>0</v>
          </cell>
        </row>
        <row r="68">
          <cell r="B68" t="str">
            <v>AA0590</v>
          </cell>
          <cell r="C68" t="str">
            <v>A.4.A.3.12.B) Altre prestazioni sanitarie ... non soggette a compensazione extrareg.</v>
          </cell>
          <cell r="D68">
            <v>1200</v>
          </cell>
        </row>
        <row r="69">
          <cell r="B69" t="str">
            <v>AA0600</v>
          </cell>
          <cell r="C69" t="str">
            <v>A.4.A.3.13) Altre prestazioni sanitarie a rilevanza sanitaria - Mobilità attiva Internazionale</v>
          </cell>
          <cell r="D69">
            <v>0</v>
          </cell>
        </row>
        <row r="70">
          <cell r="B70" t="str">
            <v>AA0610</v>
          </cell>
          <cell r="C70" t="str">
            <v>A.4.B)  Ricavi per prestazioni sanitarie e sociosanitarie a rilevanza sanitaria erogate da privati v/residenti extrareg. in compensazione (mobilità attiva)</v>
          </cell>
          <cell r="D70">
            <v>0</v>
          </cell>
        </row>
        <row r="71">
          <cell r="B71" t="str">
            <v>AA0620</v>
          </cell>
          <cell r="C71" t="str">
            <v>A.4.B.1)  Prestazioni di ricovero da priv. extrareg. in compensazione (mobilità attiva)</v>
          </cell>
          <cell r="D71">
            <v>0</v>
          </cell>
        </row>
        <row r="72">
          <cell r="B72" t="str">
            <v>AA0630</v>
          </cell>
          <cell r="C72" t="str">
            <v>A.4.B.2)  Prestazioni ambulatoriali da priv. extrareg. in compensazione  (mobilità attiva)</v>
          </cell>
          <cell r="D72">
            <v>0</v>
          </cell>
        </row>
        <row r="73">
          <cell r="B73" t="str">
            <v>AA0640</v>
          </cell>
          <cell r="C73" t="str">
            <v>A.4.B.3)  Prestazioni di File F da priv. extrareg. in compensazione (mobilità attiva)</v>
          </cell>
          <cell r="D73">
            <v>0</v>
          </cell>
        </row>
        <row r="74">
          <cell r="B74" t="str">
            <v>AA0650</v>
          </cell>
          <cell r="C74" t="str">
            <v>A.4.B.4)  Altre prestazioni sanitarie e sociosanitarie a rilevanza sanitaria erogate da privati v/residenti extrareg. in compensazione (mobilità attiva)</v>
          </cell>
          <cell r="D74">
            <v>0</v>
          </cell>
        </row>
        <row r="75">
          <cell r="B75" t="str">
            <v>AA0660</v>
          </cell>
          <cell r="C75" t="str">
            <v xml:space="preserve">A.4.C)  Ricavi per prestazioni sanitarie e sociosanitarie a rilevanza sanitaria erogate a privati </v>
          </cell>
          <cell r="D75">
            <v>916423.03999999992</v>
          </cell>
        </row>
        <row r="76">
          <cell r="B76" t="str">
            <v>AA0670</v>
          </cell>
          <cell r="C76" t="str">
            <v>A.4.D)  Ricavi per prestazioni sanitarie erogate in regime di intramoenia</v>
          </cell>
          <cell r="D76">
            <v>3376700.8099999996</v>
          </cell>
        </row>
        <row r="77">
          <cell r="B77" t="str">
            <v>AA0680</v>
          </cell>
          <cell r="C77" t="str">
            <v>A.4.D.1)  Ricavi per prestazioni sanitarie intramoenia - Area ospedaliera</v>
          </cell>
          <cell r="D77">
            <v>0</v>
          </cell>
        </row>
        <row r="78">
          <cell r="B78" t="str">
            <v>AA0690</v>
          </cell>
          <cell r="C78" t="str">
            <v>A.4.D.2)  Ricavi per prestazioni sanitarie intramoenia - Area specialistica</v>
          </cell>
          <cell r="D78">
            <v>2842011.52</v>
          </cell>
        </row>
        <row r="79">
          <cell r="B79" t="str">
            <v>AA0700</v>
          </cell>
          <cell r="C79" t="str">
            <v>A.4.D.3)  Ricavi per prestazioni sanitarie intramoenia - Area sanità pubblica</v>
          </cell>
          <cell r="D79">
            <v>22887.3</v>
          </cell>
        </row>
        <row r="80">
          <cell r="B80" t="str">
            <v>AA0710</v>
          </cell>
          <cell r="C80" t="str">
            <v>A.4.D.4)  Ricavi per Prest. San. intramoenia - Consulenze (ex art. 55 c.1 lett. c), d) ed ex art. 57-58)</v>
          </cell>
          <cell r="D80">
            <v>510801.99</v>
          </cell>
        </row>
        <row r="81">
          <cell r="B81" t="str">
            <v>AA0720</v>
          </cell>
          <cell r="C81" t="str">
            <v>A.4.D.5)  Ricavi per prestazioni sanitarie intramoenia - Consulenze (ex art. 55 c.1 lett. c), d) ed ex art. 57-58) (Az. sanit. pubbl. della Regione)</v>
          </cell>
          <cell r="D81">
            <v>1000</v>
          </cell>
        </row>
        <row r="82">
          <cell r="B82" t="str">
            <v>AA0730</v>
          </cell>
          <cell r="C82" t="str">
            <v>A.4.D.6)  Ricavi per prestazioni sanitarie intramoenia - Altro</v>
          </cell>
          <cell r="D82">
            <v>0</v>
          </cell>
        </row>
        <row r="83">
          <cell r="B83" t="str">
            <v>AA0740</v>
          </cell>
          <cell r="C83" t="str">
            <v>A.4.D.7)  Ricavi per prestazioni sanitarie intramoenia - Altro (Az. sanit. pubbl. della Regione)</v>
          </cell>
          <cell r="D83">
            <v>0</v>
          </cell>
        </row>
        <row r="84">
          <cell r="B84" t="str">
            <v>AA0750</v>
          </cell>
          <cell r="C84" t="str">
            <v>A.5) Concorsi, recuperi e rimborsi</v>
          </cell>
          <cell r="D84">
            <v>3831046.87</v>
          </cell>
        </row>
        <row r="85">
          <cell r="B85" t="str">
            <v>AA0760</v>
          </cell>
          <cell r="C85" t="str">
            <v>A.5.A) Rimborsi assicurativi</v>
          </cell>
          <cell r="D85">
            <v>2954.34</v>
          </cell>
        </row>
        <row r="86">
          <cell r="B86" t="str">
            <v>AA0770</v>
          </cell>
          <cell r="C86" t="str">
            <v>A.5.B) Concorsi, recuperi e rimborsi da Regione</v>
          </cell>
          <cell r="D86">
            <v>0</v>
          </cell>
        </row>
        <row r="87">
          <cell r="B87" t="str">
            <v>AA0780</v>
          </cell>
          <cell r="C87" t="str">
            <v>A.5.B.1) Rimborso degli oneri stipendiali del personale dell'azienda in posizione di comando presso la Regione</v>
          </cell>
          <cell r="D87">
            <v>0</v>
          </cell>
        </row>
        <row r="88">
          <cell r="B88" t="str">
            <v>AA0790</v>
          </cell>
          <cell r="C88" t="str">
            <v>A.5.B.2) Altri concorsi, recuperi e rimborsi da parte della Regione</v>
          </cell>
          <cell r="D88">
            <v>0</v>
          </cell>
        </row>
        <row r="89">
          <cell r="B89" t="str">
            <v>AA0800</v>
          </cell>
          <cell r="C89" t="str">
            <v>A.5.C) Concorsi, recuperi e rimborsi da Az. sanit. pubbl. della Regione</v>
          </cell>
          <cell r="D89">
            <v>1225913.92</v>
          </cell>
        </row>
        <row r="90">
          <cell r="B90" t="str">
            <v>AA0810</v>
          </cell>
          <cell r="C90" t="str">
            <v>A.5.C.1) Rimborso degli oneri stipendiali del personale dipendente dell'azienda in posizione di comando presso Az. sanit. pubbl. della Regione</v>
          </cell>
          <cell r="D90">
            <v>61219.92</v>
          </cell>
        </row>
        <row r="91">
          <cell r="B91" t="str">
            <v>AA0820</v>
          </cell>
          <cell r="C91" t="str">
            <v>A.5.C.2) Rimborsi per acquisto beni da parte di Az. sanit. pubbl. della Regione</v>
          </cell>
          <cell r="D91">
            <v>1110014</v>
          </cell>
        </row>
        <row r="92">
          <cell r="B92" t="str">
            <v>AA0830</v>
          </cell>
          <cell r="C92" t="str">
            <v>A.5.C.3) Altri concorsi, recuperi e rimborsi da parte di Az. sanit. pubbl. della Regione</v>
          </cell>
          <cell r="D92">
            <v>54680</v>
          </cell>
        </row>
        <row r="93">
          <cell r="B93" t="str">
            <v>AA0840</v>
          </cell>
          <cell r="C93" t="str">
            <v>A.5.D) Concorsi, recuperi e rimborsi da altri soggetti pubblici</v>
          </cell>
          <cell r="D93">
            <v>732535.36</v>
          </cell>
        </row>
        <row r="94">
          <cell r="B94" t="str">
            <v>AA0850</v>
          </cell>
          <cell r="C94" t="str">
            <v>A.5.D.1) Rimborso degli oneri stipendiali del personale dipendente dell'azienda in posizione di comando presso altri soggetti pubblici</v>
          </cell>
          <cell r="D94">
            <v>78779.97</v>
          </cell>
        </row>
        <row r="95">
          <cell r="B95" t="str">
            <v>AA0860</v>
          </cell>
          <cell r="C95" t="str">
            <v>A.5.D.2) Rimborsi per acquisto beni da parte di altri soggetti pubblici</v>
          </cell>
          <cell r="D95">
            <v>0</v>
          </cell>
        </row>
        <row r="96">
          <cell r="B96" t="str">
            <v>AA0870</v>
          </cell>
          <cell r="C96" t="str">
            <v>A.5.D.3) Altri concorsi, recuperi e rimborsi da parte di altri soggetti pubblici</v>
          </cell>
          <cell r="D96">
            <v>653755.39</v>
          </cell>
        </row>
        <row r="97">
          <cell r="B97" t="str">
            <v>AA0880</v>
          </cell>
          <cell r="C97" t="str">
            <v>A.5.E) Concorsi, recuperi e rimborsi da privati</v>
          </cell>
          <cell r="D97">
            <v>1869643.25</v>
          </cell>
        </row>
        <row r="98">
          <cell r="B98" t="str">
            <v>AA0890</v>
          </cell>
          <cell r="C98" t="str">
            <v>A.5.E.1) Rimborso da aziende farmaceutiche per Pay back</v>
          </cell>
          <cell r="D98">
            <v>1687000</v>
          </cell>
        </row>
        <row r="99">
          <cell r="B99" t="str">
            <v>AA0900</v>
          </cell>
          <cell r="C99" t="str">
            <v>A.5.E.1.1) Pay-back per il superamento del tetto della spesa farmaceutica territoriale</v>
          </cell>
          <cell r="D99">
            <v>0</v>
          </cell>
        </row>
        <row r="100">
          <cell r="B100" t="str">
            <v>AA0910</v>
          </cell>
          <cell r="C100" t="str">
            <v>A.5.E.1.2) Pay-back per superamento del tetto della spesa farmaceutica ospedaliera</v>
          </cell>
          <cell r="D100">
            <v>0</v>
          </cell>
        </row>
        <row r="101">
          <cell r="B101" t="str">
            <v>AA0920</v>
          </cell>
          <cell r="C101" t="str">
            <v>A.5.E.1.3) Ulteriore Pay-back</v>
          </cell>
          <cell r="D101">
            <v>1687000</v>
          </cell>
        </row>
        <row r="102">
          <cell r="B102" t="str">
            <v>AA0930</v>
          </cell>
          <cell r="C102" t="str">
            <v>A.5.E.2) Altri concorsi, recuperi e rimborsi da privati</v>
          </cell>
          <cell r="D102">
            <v>182643.25</v>
          </cell>
        </row>
        <row r="103">
          <cell r="B103" t="str">
            <v>AA0940</v>
          </cell>
          <cell r="C103" t="str">
            <v>A.6)  Compartecipazione alla spesa per prestazioni sanitarie (Ticket)</v>
          </cell>
          <cell r="D103">
            <v>3121248.1599999997</v>
          </cell>
        </row>
        <row r="104">
          <cell r="B104" t="str">
            <v>AA0950</v>
          </cell>
          <cell r="C104" t="str">
            <v>A.6.A)  Compartecipazione alla spesa per prestazioni sanitarie - Ticket sulle prestazioni di specialistica ambulatoriale</v>
          </cell>
          <cell r="D104">
            <v>3099497.76</v>
          </cell>
        </row>
        <row r="105">
          <cell r="B105" t="str">
            <v>AA0960</v>
          </cell>
          <cell r="C105" t="str">
            <v>A.6.B)  Compartecipazione alla spesa per prestazioni sanitarie - Ticket sul pronto soccorso</v>
          </cell>
          <cell r="D105">
            <v>21750.400000000001</v>
          </cell>
        </row>
        <row r="106">
          <cell r="B106" t="str">
            <v>AA0970</v>
          </cell>
          <cell r="C106" t="str">
            <v>A.6.C)  Compartecipazione alla spesa per prestazioni sanitarie (Ticket) - Altro</v>
          </cell>
          <cell r="D106">
            <v>0</v>
          </cell>
        </row>
        <row r="107">
          <cell r="B107" t="str">
            <v>AA0980</v>
          </cell>
          <cell r="C107" t="str">
            <v>A.7)  Quota contributi c/capitale imputata all'esercizio</v>
          </cell>
          <cell r="D107">
            <v>6410899.8099999996</v>
          </cell>
        </row>
        <row r="108">
          <cell r="B108" t="str">
            <v>AA0990</v>
          </cell>
          <cell r="C108" t="str">
            <v>A.7.A) Quota imputata all'esercizio dei finanziamenti per investimenti dallo Stato</v>
          </cell>
          <cell r="D108">
            <v>0</v>
          </cell>
        </row>
        <row r="109">
          <cell r="B109" t="str">
            <v>AA1000</v>
          </cell>
          <cell r="C109" t="str">
            <v xml:space="preserve">A.7.B)  Quota imputata all'esercizio dei finanziamenti per investimenti da Regione </v>
          </cell>
          <cell r="D109">
            <v>4445512.59</v>
          </cell>
        </row>
        <row r="110">
          <cell r="B110" t="str">
            <v>AA1010</v>
          </cell>
          <cell r="C110" t="str">
            <v>A.7.C)  Quota imputata all'esercizio dei finanziamenti per beni di prima dotazione</v>
          </cell>
          <cell r="D110">
            <v>0</v>
          </cell>
        </row>
        <row r="111">
          <cell r="B111" t="str">
            <v>AA1020</v>
          </cell>
          <cell r="C111" t="str">
            <v>A.7.D) Quota imputata all'esercizio dei contributi in c/ esercizio FSR destinati ad investimenti</v>
          </cell>
          <cell r="D111">
            <v>1965387.22</v>
          </cell>
        </row>
        <row r="112">
          <cell r="B112" t="str">
            <v>AA1030</v>
          </cell>
          <cell r="C112" t="str">
            <v>A.7.E) Quota imputata all'esercizio degli altri contributi in c/ esercizio destinati ad investimenti</v>
          </cell>
          <cell r="D112">
            <v>0</v>
          </cell>
        </row>
        <row r="113">
          <cell r="B113" t="str">
            <v>AA1040</v>
          </cell>
          <cell r="C113" t="str">
            <v>A.7.F) Quota imputata all'esercizio di altre poste del patrimonio netto</v>
          </cell>
          <cell r="D113">
            <v>0</v>
          </cell>
        </row>
        <row r="114">
          <cell r="B114" t="str">
            <v>AA1050</v>
          </cell>
          <cell r="C114" t="str">
            <v>A.8)  Incrementi delle immobilizzazioni per lavori interni</v>
          </cell>
          <cell r="D114">
            <v>0</v>
          </cell>
        </row>
        <row r="115">
          <cell r="B115" t="str">
            <v>AA1060</v>
          </cell>
          <cell r="C115" t="str">
            <v>A.9) Altri ricavi e proventi</v>
          </cell>
          <cell r="D115">
            <v>2691100.01</v>
          </cell>
        </row>
        <row r="116">
          <cell r="B116" t="str">
            <v>AA1070</v>
          </cell>
          <cell r="C116" t="str">
            <v>A.9.A) Ricavi per prestazioni non sanitarie</v>
          </cell>
          <cell r="D116">
            <v>338618.06</v>
          </cell>
        </row>
        <row r="117">
          <cell r="B117" t="str">
            <v>AA1080</v>
          </cell>
          <cell r="C117" t="str">
            <v>A.9.B) Fitti attivi ed altri proventi da attività immobiliari</v>
          </cell>
          <cell r="D117">
            <v>169872.63999999998</v>
          </cell>
        </row>
        <row r="118">
          <cell r="B118" t="str">
            <v>AA1090</v>
          </cell>
          <cell r="C118" t="str">
            <v>A.9.C) Altri proventi diversi</v>
          </cell>
          <cell r="D118">
            <v>2182609.31</v>
          </cell>
        </row>
        <row r="119">
          <cell r="B119" t="str">
            <v>AZ9999</v>
          </cell>
          <cell r="C119" t="str">
            <v>Totale valore della produzione (A)</v>
          </cell>
          <cell r="D119">
            <v>701902657.0999999</v>
          </cell>
        </row>
        <row r="120">
          <cell r="B120" t="str">
            <v/>
          </cell>
          <cell r="C120" t="str">
            <v>B)  Costi della produzione</v>
          </cell>
        </row>
        <row r="121">
          <cell r="B121" t="str">
            <v>BA0010</v>
          </cell>
          <cell r="C121" t="str">
            <v>B.1)  Acquisti di beni</v>
          </cell>
          <cell r="D121">
            <v>112149805.73999999</v>
          </cell>
        </row>
        <row r="122">
          <cell r="B122" t="str">
            <v>BA0020</v>
          </cell>
          <cell r="C122" t="str">
            <v>B.1.A)  Acquisti di beni sanitari</v>
          </cell>
          <cell r="D122">
            <v>110672949.92999999</v>
          </cell>
        </row>
        <row r="123">
          <cell r="B123" t="str">
            <v>BA0030</v>
          </cell>
          <cell r="C123" t="str">
            <v>B.1.A.1)  Prodotti farmaceutici ed emoderivati</v>
          </cell>
          <cell r="D123">
            <v>69900299.890000001</v>
          </cell>
        </row>
        <row r="124">
          <cell r="B124" t="str">
            <v>BA0040</v>
          </cell>
          <cell r="C124" t="str">
            <v>B.1.A.1.1) Medicinali con AIC, ad eccezione di vaccini ed emoderivati di produzione regionale</v>
          </cell>
          <cell r="D124">
            <v>69828916.510000005</v>
          </cell>
        </row>
        <row r="125">
          <cell r="B125" t="str">
            <v>BA0050</v>
          </cell>
          <cell r="C125" t="str">
            <v>B.1.A.1.2) Medicinali senza AIC</v>
          </cell>
          <cell r="D125">
            <v>71383.38</v>
          </cell>
        </row>
        <row r="126">
          <cell r="B126" t="str">
            <v>BA0060</v>
          </cell>
          <cell r="C126" t="str">
            <v>B.1.A.1.3) Emoderivati di produzione regionale</v>
          </cell>
          <cell r="D126">
            <v>0</v>
          </cell>
        </row>
        <row r="127">
          <cell r="B127" t="str">
            <v>BA0070</v>
          </cell>
          <cell r="C127" t="str">
            <v>B.1.A.2)  Sangue ed emocomponenti</v>
          </cell>
          <cell r="D127">
            <v>0</v>
          </cell>
        </row>
        <row r="128">
          <cell r="B128" t="str">
            <v>BA0080</v>
          </cell>
          <cell r="C128" t="str">
            <v>B.1.A.2.1) da pubblico (Az. sanit. pubbl. della Regione) – Mobilità intraregionale</v>
          </cell>
          <cell r="D128">
            <v>0</v>
          </cell>
        </row>
        <row r="129">
          <cell r="B129" t="str">
            <v>BA0090</v>
          </cell>
          <cell r="C129" t="str">
            <v>B.1.A.2.2) da pubblico (Az. sanit. pubbl. extra Regione) – Mobilità extraregionale</v>
          </cell>
          <cell r="D129">
            <v>0</v>
          </cell>
        </row>
        <row r="130">
          <cell r="B130" t="str">
            <v>BA0100</v>
          </cell>
          <cell r="C130" t="str">
            <v>B.1.A.2.3) da altri soggetti</v>
          </cell>
          <cell r="D130">
            <v>0</v>
          </cell>
        </row>
        <row r="131">
          <cell r="B131" t="str">
            <v>BA0210</v>
          </cell>
          <cell r="C131" t="str">
            <v>B.1.A.3) Dispositivi medici</v>
          </cell>
          <cell r="D131">
            <v>33385309.319999997</v>
          </cell>
        </row>
        <row r="132">
          <cell r="B132" t="str">
            <v>BA0220</v>
          </cell>
          <cell r="C132" t="str">
            <v xml:space="preserve">B.1.A.3.1)  Dispositivi medici </v>
          </cell>
          <cell r="D132">
            <v>18873629.489999998</v>
          </cell>
        </row>
        <row r="133">
          <cell r="B133" t="str">
            <v>BA0230</v>
          </cell>
          <cell r="C133" t="str">
            <v>B.1.A.3.2)  Dispositivi medici impiantabili attivi</v>
          </cell>
          <cell r="D133">
            <v>5240792.3099999996</v>
          </cell>
        </row>
        <row r="134">
          <cell r="B134" t="str">
            <v>BA0240</v>
          </cell>
          <cell r="C134" t="str">
            <v>B.1.A.3.3)  Dispositivi medico diagnostici in vitro (IVD)</v>
          </cell>
          <cell r="D134">
            <v>9270887.5199999996</v>
          </cell>
        </row>
        <row r="135">
          <cell r="B135" t="str">
            <v>BA0250</v>
          </cell>
          <cell r="C135" t="str">
            <v>B.1.A.4)  Prodotti dietetici</v>
          </cell>
          <cell r="D135">
            <v>1086490.3999999999</v>
          </cell>
        </row>
        <row r="136">
          <cell r="B136" t="str">
            <v>BA0260</v>
          </cell>
          <cell r="C136" t="str">
            <v>B.1.A.5)  Materiali per la profilassi (vaccini)</v>
          </cell>
          <cell r="D136">
            <v>6004464.5199999996</v>
          </cell>
        </row>
        <row r="137">
          <cell r="B137" t="str">
            <v>BA0270</v>
          </cell>
          <cell r="C137" t="str">
            <v>B.1.A.6)  Prodotti chimici</v>
          </cell>
          <cell r="D137">
            <v>0</v>
          </cell>
        </row>
        <row r="138">
          <cell r="B138" t="str">
            <v>BA0280</v>
          </cell>
          <cell r="C138" t="str">
            <v>B.1.A.7)  Materiali e prodotti per uso veterinario</v>
          </cell>
          <cell r="D138">
            <v>546.23</v>
          </cell>
        </row>
        <row r="139">
          <cell r="B139" t="str">
            <v>BA0290</v>
          </cell>
          <cell r="C139" t="str">
            <v>B.1.A.8)  Altri beni e prodotti sanitari</v>
          </cell>
          <cell r="D139">
            <v>287558.57</v>
          </cell>
        </row>
        <row r="140">
          <cell r="B140" t="str">
            <v>BA0300</v>
          </cell>
          <cell r="C140" t="str">
            <v>B.1.A.9)  Beni e prodotti sanitari da Az. sanit. pubbl. della Regione</v>
          </cell>
          <cell r="D140">
            <v>8281</v>
          </cell>
        </row>
        <row r="141">
          <cell r="B141" t="str">
            <v>BA0310</v>
          </cell>
          <cell r="C141" t="str">
            <v>B.1.B)  Acquisti di beni non sanitari</v>
          </cell>
          <cell r="D141">
            <v>1476855.81</v>
          </cell>
        </row>
        <row r="142">
          <cell r="B142" t="str">
            <v>BA0320</v>
          </cell>
          <cell r="C142" t="str">
            <v>B.1.B.1)  Prodotti alimentari</v>
          </cell>
          <cell r="D142">
            <v>85763.33</v>
          </cell>
        </row>
        <row r="143">
          <cell r="B143" t="str">
            <v>BA0330</v>
          </cell>
          <cell r="C143" t="str">
            <v>B.1.B.2)  Materiali di guardaroba, di pulizia e di convivenza in genere</v>
          </cell>
          <cell r="D143">
            <v>428693.58</v>
          </cell>
        </row>
        <row r="144">
          <cell r="B144" t="str">
            <v>BA0340</v>
          </cell>
          <cell r="C144" t="str">
            <v>B.1.B.3)  Combustibili, carburanti e lubrificanti</v>
          </cell>
          <cell r="D144">
            <v>311578.48</v>
          </cell>
        </row>
        <row r="145">
          <cell r="B145" t="str">
            <v>BA0350</v>
          </cell>
          <cell r="C145" t="str">
            <v>B.1.B.4)  Supporti informatici e cancelleria</v>
          </cell>
          <cell r="D145">
            <v>488185.88</v>
          </cell>
        </row>
        <row r="146">
          <cell r="B146" t="str">
            <v>BA0360</v>
          </cell>
          <cell r="C146" t="str">
            <v>B.1.B.5)  Materiale per la manutenzione</v>
          </cell>
          <cell r="D146">
            <v>70047.81</v>
          </cell>
        </row>
        <row r="147">
          <cell r="B147" t="str">
            <v>BA0370</v>
          </cell>
          <cell r="C147" t="str">
            <v>B.1.B.6)  Altri beni e prodotti non sanitari</v>
          </cell>
          <cell r="D147">
            <v>92586.73</v>
          </cell>
        </row>
        <row r="148">
          <cell r="B148" t="str">
            <v>BA0380</v>
          </cell>
          <cell r="C148" t="str">
            <v>B.1.B.7)  Beni e prodotti non sanitari da Az. sanit. pubbl. della Regione</v>
          </cell>
          <cell r="D148">
            <v>0</v>
          </cell>
        </row>
        <row r="149">
          <cell r="B149" t="str">
            <v>BA0390</v>
          </cell>
          <cell r="C149" t="str">
            <v>B.2)  Acquisti di servizi</v>
          </cell>
          <cell r="D149">
            <v>374131519.25</v>
          </cell>
        </row>
        <row r="150">
          <cell r="B150" t="str">
            <v>BA0400</v>
          </cell>
          <cell r="C150" t="str">
            <v>B.2.A)   Acquisti servizi sanitari</v>
          </cell>
          <cell r="D150">
            <v>342803646.61000001</v>
          </cell>
        </row>
        <row r="151">
          <cell r="B151" t="str">
            <v>BA0410</v>
          </cell>
          <cell r="C151" t="str">
            <v>B.2.A.1)   Acquisti servizi sanitari per medicina di base</v>
          </cell>
          <cell r="D151">
            <v>46998404.57</v>
          </cell>
        </row>
        <row r="152">
          <cell r="B152" t="str">
            <v>BA0420</v>
          </cell>
          <cell r="C152" t="str">
            <v>B.2.A.1.1) - da convenzione</v>
          </cell>
          <cell r="D152">
            <v>46695004.57</v>
          </cell>
        </row>
        <row r="153">
          <cell r="B153" t="str">
            <v>BA0430</v>
          </cell>
          <cell r="C153" t="str">
            <v>B.2.A.1.1.A) Costi per assistenza MMG</v>
          </cell>
          <cell r="D153">
            <v>31465355.23</v>
          </cell>
        </row>
        <row r="154">
          <cell r="B154" t="str">
            <v>BA0440</v>
          </cell>
          <cell r="C154" t="str">
            <v>B.2.A.1.1.B) Costi per assistenza PLS</v>
          </cell>
          <cell r="D154">
            <v>8232669.0200000005</v>
          </cell>
        </row>
        <row r="155">
          <cell r="B155" t="str">
            <v>BA0450</v>
          </cell>
          <cell r="C155" t="str">
            <v>B.2.A.1.1.C) Costi per assistenza Continuità assistenziale</v>
          </cell>
          <cell r="D155">
            <v>3289095.71</v>
          </cell>
        </row>
        <row r="156">
          <cell r="B156" t="str">
            <v>BA0460</v>
          </cell>
          <cell r="C156" t="str">
            <v>B.2.A.1.1.D) Altro (medicina dei servizi, psicologi, medici 118, ecc)</v>
          </cell>
          <cell r="D156">
            <v>3707884.6100000003</v>
          </cell>
        </row>
        <row r="157">
          <cell r="B157" t="str">
            <v>BA0470</v>
          </cell>
          <cell r="C157" t="str">
            <v>B.2.A.1.2) - M.G. da pubblico (Az. sanit. pubbl. della Regione) - Mobilità intrareg.</v>
          </cell>
          <cell r="D157">
            <v>117400</v>
          </cell>
        </row>
        <row r="158">
          <cell r="B158" t="str">
            <v>BA0480</v>
          </cell>
          <cell r="C158" t="str">
            <v>B.2.A.1.3) - da pubblico (Az. sanit. pubbl. extrareg.) - Mobilità extraregionale</v>
          </cell>
          <cell r="D158">
            <v>186000</v>
          </cell>
        </row>
        <row r="159">
          <cell r="B159" t="str">
            <v>BA0490</v>
          </cell>
          <cell r="C159" t="str">
            <v>B.2.A.2)   Acquisti servizi sanitari per farmaceutica</v>
          </cell>
          <cell r="D159">
            <v>54770729.689999998</v>
          </cell>
        </row>
        <row r="160">
          <cell r="B160" t="str">
            <v>BA0500</v>
          </cell>
          <cell r="C160" t="str">
            <v>B.2.A.2.1) - da convenzione</v>
          </cell>
          <cell r="D160">
            <v>54064529.689999998</v>
          </cell>
        </row>
        <row r="161">
          <cell r="B161" t="str">
            <v>BA0510</v>
          </cell>
          <cell r="C161" t="str">
            <v>B.2.A.2.2) - Farm. da pubblico (Az. sanit. pubbl. della Regione)- Mobilità intrareg.</v>
          </cell>
          <cell r="D161">
            <v>400200</v>
          </cell>
        </row>
        <row r="162">
          <cell r="B162" t="str">
            <v>BA0520</v>
          </cell>
          <cell r="C162" t="str">
            <v>B.2.A.2.3) - da pubblico (extrareg.)</v>
          </cell>
          <cell r="D162">
            <v>306000</v>
          </cell>
        </row>
        <row r="163">
          <cell r="B163" t="str">
            <v>BA0530</v>
          </cell>
          <cell r="C163" t="str">
            <v>B.2.A.3)   Acquisti servizi sanitari per assistenza specialistica ambulatoriale</v>
          </cell>
          <cell r="D163">
            <v>31699903.950000003</v>
          </cell>
        </row>
        <row r="164">
          <cell r="B164" t="str">
            <v>BA0540</v>
          </cell>
          <cell r="C164" t="str">
            <v>B.2.A.3.1) - Specialistica da pubblico (Az. sanit. pubbl. della Regione)</v>
          </cell>
          <cell r="D164">
            <v>6931000</v>
          </cell>
        </row>
        <row r="165">
          <cell r="B165" t="str">
            <v>BA0550</v>
          </cell>
          <cell r="C165" t="str">
            <v>B.2.A.3.2) - da pubblico (altri soggetti pubbl. della Regione)</v>
          </cell>
          <cell r="D165">
            <v>0</v>
          </cell>
        </row>
        <row r="166">
          <cell r="B166" t="str">
            <v>BA0560</v>
          </cell>
          <cell r="C166" t="str">
            <v>B.2.A.3.3) - da pubblico (extrareg.)</v>
          </cell>
          <cell r="D166">
            <v>3335000</v>
          </cell>
        </row>
        <row r="167">
          <cell r="B167" t="str">
            <v>BA0570</v>
          </cell>
          <cell r="C167" t="str">
            <v>B.2.A.3.4) - da privato - Medici SUMAI</v>
          </cell>
          <cell r="D167">
            <v>5451907.9399999995</v>
          </cell>
        </row>
        <row r="168">
          <cell r="B168" t="str">
            <v>BA0580</v>
          </cell>
          <cell r="C168" t="str">
            <v>B.2.A.3.5) - da privato</v>
          </cell>
          <cell r="D168">
            <v>15981996.010000002</v>
          </cell>
        </row>
        <row r="169">
          <cell r="B169" t="str">
            <v>BA0590</v>
          </cell>
          <cell r="C169" t="str">
            <v>B.2.A.3.5.A) Servizi sanitari per assistenza specialistica da IRCCS privati e Policlinici privati</v>
          </cell>
          <cell r="D169">
            <v>2088100</v>
          </cell>
        </row>
        <row r="170">
          <cell r="B170" t="str">
            <v>BA0600</v>
          </cell>
          <cell r="C170" t="str">
            <v>B.2.A.3.5.B) Servizi sanitari per assistenza specialistica da Ospedali Classificati privati</v>
          </cell>
          <cell r="D170">
            <v>616800</v>
          </cell>
        </row>
        <row r="171">
          <cell r="B171" t="str">
            <v>BA0610</v>
          </cell>
          <cell r="C171" t="str">
            <v>B.2.A.3.5.C) Servizi sanitari per assistenza specialistica da Case di Cura private</v>
          </cell>
          <cell r="D171">
            <v>0</v>
          </cell>
        </row>
        <row r="172">
          <cell r="B172" t="str">
            <v>BA0620</v>
          </cell>
          <cell r="C172" t="str">
            <v>B.2.A.3.5.D) Servizi sanitari per assistenza specialistica da altri privati</v>
          </cell>
          <cell r="D172">
            <v>13277096.010000002</v>
          </cell>
        </row>
        <row r="173">
          <cell r="B173" t="str">
            <v>BA0630</v>
          </cell>
          <cell r="C173" t="str">
            <v>B.2.A.3.6) - da privato per cittadini non residenti - extrareg. (mobilità attiva in compensazione)</v>
          </cell>
          <cell r="D173">
            <v>0</v>
          </cell>
        </row>
        <row r="174">
          <cell r="B174" t="str">
            <v>BA0640</v>
          </cell>
          <cell r="C174" t="str">
            <v>B.2.A.4)   Acquisti servizi sanitari per assistenza riabilitativa</v>
          </cell>
          <cell r="D174">
            <v>31607255.82</v>
          </cell>
        </row>
        <row r="175">
          <cell r="B175" t="str">
            <v>BA0650</v>
          </cell>
          <cell r="C175" t="str">
            <v>B.2.A.4.1) - Riabilitativa da pubblico (Az. sanit. pubbl. della Regione)</v>
          </cell>
          <cell r="D175">
            <v>4246600</v>
          </cell>
        </row>
        <row r="176">
          <cell r="B176" t="str">
            <v>BA0660</v>
          </cell>
          <cell r="C176" t="str">
            <v>B.2.A.4.2) - da pubblico (altri soggetti pubbl. della Regione)</v>
          </cell>
          <cell r="D176">
            <v>0</v>
          </cell>
        </row>
        <row r="177">
          <cell r="B177" t="str">
            <v>BA0670</v>
          </cell>
          <cell r="C177" t="str">
            <v>B.2.A.4.3) - da pubblico (extrareg.) non soggetti a compensazione</v>
          </cell>
          <cell r="D177">
            <v>0</v>
          </cell>
        </row>
        <row r="178">
          <cell r="B178" t="str">
            <v>BA0680</v>
          </cell>
          <cell r="C178" t="str">
            <v>B.2.A.4.4) - da privato (intraregionale)</v>
          </cell>
          <cell r="D178">
            <v>26099124.510000002</v>
          </cell>
        </row>
        <row r="179">
          <cell r="B179" t="str">
            <v>BA0690</v>
          </cell>
          <cell r="C179" t="str">
            <v>B.2.A.4.5) - da privato (extraregionale)</v>
          </cell>
          <cell r="D179">
            <v>1261531.31</v>
          </cell>
        </row>
        <row r="180">
          <cell r="B180" t="str">
            <v>BA0700</v>
          </cell>
          <cell r="C180" t="str">
            <v>B.2.A.5)   Acquisti servizi sanitari per assistenza integrativa</v>
          </cell>
          <cell r="D180">
            <v>4746202.58</v>
          </cell>
        </row>
        <row r="181">
          <cell r="B181" t="str">
            <v>BA0710</v>
          </cell>
          <cell r="C181" t="str">
            <v>B.2.A.5.1) - Integrativa da pubblico (Az. sanit. pubbl. della Regione)</v>
          </cell>
          <cell r="D181">
            <v>0</v>
          </cell>
        </row>
        <row r="182">
          <cell r="B182" t="str">
            <v>BA0720</v>
          </cell>
          <cell r="C182" t="str">
            <v>B.2.A.5.2) - da pubblico (altri soggetti pubbl. della Regione)</v>
          </cell>
          <cell r="D182">
            <v>0</v>
          </cell>
        </row>
        <row r="183">
          <cell r="B183" t="str">
            <v>BA0730</v>
          </cell>
          <cell r="C183" t="str">
            <v>B.2.A.5.3) - da pubblico (extrareg.)</v>
          </cell>
          <cell r="D183">
            <v>0</v>
          </cell>
        </row>
        <row r="184">
          <cell r="B184" t="str">
            <v>BA0740</v>
          </cell>
          <cell r="C184" t="str">
            <v>B.2.A.5.4) - da privato</v>
          </cell>
          <cell r="D184">
            <v>4746202.58</v>
          </cell>
        </row>
        <row r="185">
          <cell r="B185" t="str">
            <v>BA0750</v>
          </cell>
          <cell r="C185" t="str">
            <v>B.2.A.6)   Acquisti servizi sanitari per assistenza protesica</v>
          </cell>
          <cell r="D185">
            <v>5899030.0300000003</v>
          </cell>
        </row>
        <row r="186">
          <cell r="B186" t="str">
            <v>BA0760</v>
          </cell>
          <cell r="C186" t="str">
            <v>B.2.A.6.1) - Protesica da pubblico (Az. sanit. pubbl. della Regione)</v>
          </cell>
          <cell r="D186">
            <v>0</v>
          </cell>
        </row>
        <row r="187">
          <cell r="B187" t="str">
            <v>BA0770</v>
          </cell>
          <cell r="C187" t="str">
            <v>B.2.A.6.2) - da pubblico (altri soggetti pubbl. della Regione)</v>
          </cell>
          <cell r="D187">
            <v>0</v>
          </cell>
        </row>
        <row r="188">
          <cell r="B188" t="str">
            <v>BA0780</v>
          </cell>
          <cell r="C188" t="str">
            <v>B.2.A.6.3) - da pubblico (extrareg.)</v>
          </cell>
          <cell r="D188">
            <v>0</v>
          </cell>
        </row>
        <row r="189">
          <cell r="B189" t="str">
            <v>BA0790</v>
          </cell>
          <cell r="C189" t="str">
            <v>B.2.A.6.4) - da privato</v>
          </cell>
          <cell r="D189">
            <v>5899030.0300000003</v>
          </cell>
        </row>
        <row r="190">
          <cell r="B190" t="str">
            <v>BA0800</v>
          </cell>
          <cell r="C190" t="str">
            <v>B.2.A.7)   Acquisti servizi sanitari per assistenza ospedaliera</v>
          </cell>
          <cell r="D190">
            <v>97087524.879999995</v>
          </cell>
        </row>
        <row r="191">
          <cell r="B191" t="str">
            <v>BA0810</v>
          </cell>
          <cell r="C191" t="str">
            <v>B.2.A.7.1) - Ospedaliera da pubblico (Az. sanit. pubbl. della Regione)</v>
          </cell>
          <cell r="D191">
            <v>47827900</v>
          </cell>
        </row>
        <row r="192">
          <cell r="B192" t="str">
            <v>BA0820</v>
          </cell>
          <cell r="C192" t="str">
            <v>B.2.A.7.2) - da pubblico (altri soggetti pubbl. della Regione)</v>
          </cell>
          <cell r="D192">
            <v>0</v>
          </cell>
        </row>
        <row r="193">
          <cell r="B193" t="str">
            <v>BA0830</v>
          </cell>
          <cell r="C193" t="str">
            <v>B.2.A.7.3) - da pubblico (extrareg.)</v>
          </cell>
          <cell r="D193">
            <v>20456000</v>
          </cell>
        </row>
        <row r="194">
          <cell r="B194" t="str">
            <v>BA0840</v>
          </cell>
          <cell r="C194" t="str">
            <v>B.2.A.7.4) - da privato</v>
          </cell>
          <cell r="D194">
            <v>28803624.879999999</v>
          </cell>
        </row>
        <row r="195">
          <cell r="B195" t="str">
            <v>BA0850</v>
          </cell>
          <cell r="C195" t="str">
            <v>B.2.A.7.4.A) Servizi sanitari per assistenza ospedaliera da IRCCS privati e Policlinici privati</v>
          </cell>
          <cell r="D195">
            <v>15180000</v>
          </cell>
        </row>
        <row r="196">
          <cell r="B196" t="str">
            <v>BA0860</v>
          </cell>
          <cell r="C196" t="str">
            <v>B.2.A.7.4.B) Servizi sanitari per assistenza ospedaliera da Ospedali Classificati privati</v>
          </cell>
          <cell r="D196">
            <v>5871700</v>
          </cell>
        </row>
        <row r="197">
          <cell r="B197" t="str">
            <v>BA0870</v>
          </cell>
          <cell r="C197" t="str">
            <v>B.2.A.7.4.C) Servizi sanitari per assistenza ospedaliera da Case di Cura private</v>
          </cell>
          <cell r="D197">
            <v>7751924.8799999999</v>
          </cell>
        </row>
        <row r="198">
          <cell r="B198" t="str">
            <v>BA0880</v>
          </cell>
          <cell r="C198" t="str">
            <v>B.2.A.7.4.D) Servizi sanitari per assistenza ospedaliera da altri privati</v>
          </cell>
          <cell r="D198">
            <v>0</v>
          </cell>
        </row>
        <row r="199">
          <cell r="B199" t="str">
            <v>BA0890</v>
          </cell>
          <cell r="C199" t="str">
            <v>B.2.A.7.5) - da privato per cittadini non residenti - extrareg. (mob. att. in compens.)</v>
          </cell>
          <cell r="D199">
            <v>0</v>
          </cell>
        </row>
        <row r="200">
          <cell r="B200" t="str">
            <v>BA0900</v>
          </cell>
          <cell r="C200" t="str">
            <v>B.2.A.8)   Acquisto prestazioni di psichiatria residenziale e semiresidenziale</v>
          </cell>
          <cell r="D200">
            <v>8749513.8900000006</v>
          </cell>
        </row>
        <row r="201">
          <cell r="B201" t="str">
            <v>BA0910</v>
          </cell>
          <cell r="C201" t="str">
            <v>B.2.A.8.1) - Psichiatria da pubblico (Az. sanit. pubbl. della Regione)</v>
          </cell>
          <cell r="D201">
            <v>70</v>
          </cell>
        </row>
        <row r="202">
          <cell r="B202" t="str">
            <v>BA0920</v>
          </cell>
          <cell r="C202" t="str">
            <v>B.2.A.8.2) - da pubblico (altri soggetti pubbl. della Regione)</v>
          </cell>
          <cell r="D202">
            <v>0</v>
          </cell>
        </row>
        <row r="203">
          <cell r="B203" t="str">
            <v>BA0930</v>
          </cell>
          <cell r="C203" t="str">
            <v>B.2.A.8.3) - da pubblico (extrareg.) - non soggette a compensazione</v>
          </cell>
          <cell r="D203">
            <v>0</v>
          </cell>
        </row>
        <row r="204">
          <cell r="B204" t="str">
            <v>BA0940</v>
          </cell>
          <cell r="C204" t="str">
            <v>B.2.A.8.4) - da privato (intraregionale)</v>
          </cell>
          <cell r="D204">
            <v>8315132.6100000003</v>
          </cell>
        </row>
        <row r="205">
          <cell r="B205" t="str">
            <v>BA0950</v>
          </cell>
          <cell r="C205" t="str">
            <v>B.2.A.8.5) - da privato (extraregionale)</v>
          </cell>
          <cell r="D205">
            <v>434311.28</v>
          </cell>
        </row>
        <row r="206">
          <cell r="B206" t="str">
            <v>BA0960</v>
          </cell>
          <cell r="C206" t="str">
            <v>B.2.A.9)   Acquisto prestazioni di distribuzione farmaci File F</v>
          </cell>
          <cell r="D206">
            <v>16790500</v>
          </cell>
        </row>
        <row r="207">
          <cell r="B207" t="str">
            <v>BA0970</v>
          </cell>
          <cell r="C207" t="str">
            <v>B.2.A.9.1) - File F da pubblico (Az. sanit. pubbl. della Regione) - Mobilità intrareg.</v>
          </cell>
          <cell r="D207">
            <v>11425000</v>
          </cell>
        </row>
        <row r="208">
          <cell r="B208" t="str">
            <v>BA0980</v>
          </cell>
          <cell r="C208" t="str">
            <v>B.2.A.9.2) - da pubblico (altri soggetti pubbl. della Regione)</v>
          </cell>
          <cell r="D208">
            <v>0</v>
          </cell>
        </row>
        <row r="209">
          <cell r="B209" t="str">
            <v>BA0990</v>
          </cell>
          <cell r="C209" t="str">
            <v>B.2.A.9.3) - da pubblico (extrareg.)</v>
          </cell>
          <cell r="D209">
            <v>2035000</v>
          </cell>
        </row>
        <row r="210">
          <cell r="B210" t="str">
            <v>BA1000</v>
          </cell>
          <cell r="C210" t="str">
            <v>B.2.A.9.4) - da privato (intraregionale)</v>
          </cell>
          <cell r="D210">
            <v>3330500</v>
          </cell>
        </row>
        <row r="211">
          <cell r="B211" t="str">
            <v>BA1010</v>
          </cell>
          <cell r="C211" t="str">
            <v>B.2.A.9.5) - da privato (extraregionale)</v>
          </cell>
          <cell r="D211">
            <v>0</v>
          </cell>
        </row>
        <row r="212">
          <cell r="B212" t="str">
            <v>BA1020</v>
          </cell>
          <cell r="C212" t="str">
            <v>B.2.A.9.6) - da privato per cittadini non residenti - extrareg. (mobilità attiva in compensazione)</v>
          </cell>
          <cell r="D212">
            <v>0</v>
          </cell>
        </row>
        <row r="213">
          <cell r="B213" t="str">
            <v>BA1030</v>
          </cell>
          <cell r="C213" t="str">
            <v>B.2.A.10)   Acquisto prestazioni termali in convenzione</v>
          </cell>
          <cell r="D213">
            <v>2320834.6800000002</v>
          </cell>
        </row>
        <row r="214">
          <cell r="B214" t="str">
            <v>BA1040</v>
          </cell>
          <cell r="C214" t="str">
            <v>B.2.A.10.1) - Termale da pubblico (Az. San. pubbl. della Regione) - Mob. intrareg.</v>
          </cell>
          <cell r="D214">
            <v>12400</v>
          </cell>
        </row>
        <row r="215">
          <cell r="B215" t="str">
            <v>BA1050</v>
          </cell>
          <cell r="C215" t="str">
            <v>B.2.A.10.2) - da pubblico (altri soggetti pubbl. della Regione)</v>
          </cell>
          <cell r="D215">
            <v>0</v>
          </cell>
        </row>
        <row r="216">
          <cell r="B216" t="str">
            <v>BA1060</v>
          </cell>
          <cell r="C216" t="str">
            <v>B.2.A.10.3) - da pubblico (extrareg.)</v>
          </cell>
          <cell r="D216">
            <v>195000</v>
          </cell>
        </row>
        <row r="217">
          <cell r="B217" t="str">
            <v>BA1070</v>
          </cell>
          <cell r="C217" t="str">
            <v>B.2.A.10.4) - da privato</v>
          </cell>
          <cell r="D217">
            <v>2113434.6800000002</v>
          </cell>
        </row>
        <row r="218">
          <cell r="B218" t="str">
            <v>BA1080</v>
          </cell>
          <cell r="C218" t="str">
            <v>B.2.A.10.5) - da privato per cittadini non residenti - extrareg. (mobilità attiva in compensazione)</v>
          </cell>
          <cell r="D218">
            <v>0</v>
          </cell>
        </row>
        <row r="219">
          <cell r="B219" t="str">
            <v>BA1090</v>
          </cell>
          <cell r="C219" t="str">
            <v>B.2.A.11)   Acquisto prestazioni di trasporto sanitario</v>
          </cell>
          <cell r="D219">
            <v>4250586.21</v>
          </cell>
        </row>
        <row r="220">
          <cell r="B220" t="str">
            <v>BA1100</v>
          </cell>
          <cell r="C220" t="str">
            <v>B.2.A.11.1) - Traspoto da pubb. (Az. sanit. pubbl. della Regione) - Mobilità intrareg.</v>
          </cell>
          <cell r="D220">
            <v>0</v>
          </cell>
        </row>
        <row r="221">
          <cell r="B221" t="str">
            <v>BA1110</v>
          </cell>
          <cell r="C221" t="str">
            <v>B.2.A.11.2) - da pubblico (altri soggetti pubbl. della Regione)</v>
          </cell>
          <cell r="D221">
            <v>0</v>
          </cell>
        </row>
        <row r="222">
          <cell r="B222" t="str">
            <v>BA1120</v>
          </cell>
          <cell r="C222" t="str">
            <v>B.2.A.11.3) - da pubblico (extrareg.)</v>
          </cell>
          <cell r="D222">
            <v>97000</v>
          </cell>
        </row>
        <row r="223">
          <cell r="B223" t="str">
            <v>BA1130</v>
          </cell>
          <cell r="C223" t="str">
            <v>B.2.A.11.4) - da privato</v>
          </cell>
          <cell r="D223">
            <v>4153586.21</v>
          </cell>
        </row>
        <row r="224">
          <cell r="B224" t="str">
            <v>BA1140</v>
          </cell>
          <cell r="C224" t="str">
            <v>B.2.A.12)   Acquisto prestazioni Socio-Sanitarie a rilevanza sanitaria</v>
          </cell>
          <cell r="D224">
            <v>13869188.48</v>
          </cell>
        </row>
        <row r="225">
          <cell r="B225" t="str">
            <v>BA1150</v>
          </cell>
          <cell r="C225" t="str">
            <v>B.2.A.12.1) - PSSRS da pubblico (Az. sanit. pubbl. della Regione) - Mobilità intrar.</v>
          </cell>
          <cell r="D225">
            <v>0</v>
          </cell>
        </row>
        <row r="226">
          <cell r="B226" t="str">
            <v>BA1160</v>
          </cell>
          <cell r="C226" t="str">
            <v>B.2.A.12.2) - da pubblico (altri soggetti pubblici della Regione)</v>
          </cell>
          <cell r="D226">
            <v>0</v>
          </cell>
        </row>
        <row r="227">
          <cell r="B227" t="str">
            <v>BA1170</v>
          </cell>
          <cell r="C227" t="str">
            <v>B.2.A.12.3) - da pubblico (extrareg.) non soggette a compensazione</v>
          </cell>
          <cell r="D227">
            <v>0</v>
          </cell>
        </row>
        <row r="228">
          <cell r="B228" t="str">
            <v>BA1180</v>
          </cell>
          <cell r="C228" t="str">
            <v>B.2.A.12.4) - da privato (intraregionale)</v>
          </cell>
          <cell r="D228">
            <v>13607299.450000001</v>
          </cell>
        </row>
        <row r="229">
          <cell r="B229" t="str">
            <v>BA1190</v>
          </cell>
          <cell r="C229" t="str">
            <v>B.2.A.12.5) - da privato (extraregionale)</v>
          </cell>
          <cell r="D229">
            <v>261889.03</v>
          </cell>
        </row>
        <row r="230">
          <cell r="B230" t="str">
            <v>BA1200</v>
          </cell>
          <cell r="C230" t="str">
            <v>B.2.A.13)  Compartecipazione al personale per att. libero-prof. (intramoenia)</v>
          </cell>
          <cell r="D230">
            <v>2571606.9900000002</v>
          </cell>
        </row>
        <row r="231">
          <cell r="B231" t="str">
            <v>BA1210</v>
          </cell>
          <cell r="C231" t="str">
            <v>B.2.A.13.1)  Compart. al personale per att. libero prof. intramoenia - Area ospedal.</v>
          </cell>
          <cell r="D231">
            <v>264516.7</v>
          </cell>
        </row>
        <row r="232">
          <cell r="B232" t="str">
            <v>BA1220</v>
          </cell>
          <cell r="C232" t="str">
            <v>B.2.A.13.2)  Compart. al personale per att. libero prof. intramoenia- Area special.</v>
          </cell>
          <cell r="D232">
            <v>2284455.62</v>
          </cell>
        </row>
        <row r="233">
          <cell r="B233" t="str">
            <v>BA1230</v>
          </cell>
          <cell r="C233" t="str">
            <v>B.2.A.13.3)  Compart.al personale per att. Lib. prof. intramoenia - Area San. pubb.</v>
          </cell>
          <cell r="D233">
            <v>0</v>
          </cell>
        </row>
        <row r="234">
          <cell r="B234" t="str">
            <v>BA1240</v>
          </cell>
          <cell r="C234" t="str">
            <v>B.2.A.13.4)  Comp .al personale per att. Lib. prof. Intr. - Cons. (ex art. 55 c.1 lett. c), d) ed ex Art. 57-58)</v>
          </cell>
          <cell r="D234">
            <v>22634.67</v>
          </cell>
        </row>
        <row r="235">
          <cell r="B235" t="str">
            <v>BA1250</v>
          </cell>
          <cell r="C235" t="str">
            <v>B.2.A.13.4)  Comp .al personale per att. Lib. prof. Intr. - Cons. (ex art. 55 c.1 lett. c), d) ed ex Art. 57-58) - Az. sanit. pubbl. della Regione</v>
          </cell>
          <cell r="D235">
            <v>0</v>
          </cell>
        </row>
        <row r="236">
          <cell r="B236" t="str">
            <v>BA1260</v>
          </cell>
          <cell r="C236" t="str">
            <v>B.2.A.13.6)  Compartecipazione al personale per att. libero professionale intramoenia - Altro</v>
          </cell>
          <cell r="D236">
            <v>0</v>
          </cell>
        </row>
        <row r="237">
          <cell r="B237" t="str">
            <v>BA1270</v>
          </cell>
          <cell r="C237" t="str">
            <v>B.2.A.13.7)  Compart. al personale per att. libero  prof. intramoenia - Altro (Az. San. Pubb.  Regione)</v>
          </cell>
          <cell r="D237">
            <v>0</v>
          </cell>
        </row>
        <row r="238">
          <cell r="B238" t="str">
            <v>BA1280</v>
          </cell>
          <cell r="C238" t="str">
            <v>B.2.A.14)  Rimborsi, assegni e contributi sanitari</v>
          </cell>
          <cell r="D238">
            <v>10664723.610000001</v>
          </cell>
        </row>
        <row r="239">
          <cell r="B239" t="str">
            <v>BA1290</v>
          </cell>
          <cell r="C239" t="str">
            <v>B.2.A.14.1)  Contributi ad associazioni di volontariato</v>
          </cell>
          <cell r="D239">
            <v>473184.14</v>
          </cell>
        </row>
        <row r="240">
          <cell r="B240" t="str">
            <v>BA1300</v>
          </cell>
          <cell r="C240" t="str">
            <v>B.2.A.14.2)  Rimborsi per cure all'estero</v>
          </cell>
          <cell r="D240">
            <v>59812.27</v>
          </cell>
        </row>
        <row r="241">
          <cell r="B241" t="str">
            <v>BA1310</v>
          </cell>
          <cell r="C241" t="str">
            <v>B.2.A.14.3)  Contributi a società partecipate e/o enti dipendenti della Regione</v>
          </cell>
          <cell r="D241">
            <v>0</v>
          </cell>
        </row>
        <row r="242">
          <cell r="B242" t="str">
            <v>BA1320</v>
          </cell>
          <cell r="C242" t="str">
            <v>B.2.A.14.4)  Contributo Legge 210/92</v>
          </cell>
          <cell r="D242">
            <v>3119122.94</v>
          </cell>
        </row>
        <row r="243">
          <cell r="B243" t="str">
            <v>BA1330</v>
          </cell>
          <cell r="C243" t="str">
            <v>B.2.A.14.5)  Altri rimborsi, assegni e contributi</v>
          </cell>
          <cell r="D243">
            <v>6999820.96</v>
          </cell>
        </row>
        <row r="244">
          <cell r="B244" t="str">
            <v>BA1340</v>
          </cell>
          <cell r="C244" t="str">
            <v>B.2.A.14.6)  Rimborsi, assegni e contributi v/Az. sanit. pubbl. della Regione</v>
          </cell>
          <cell r="D244">
            <v>12783.3</v>
          </cell>
        </row>
        <row r="245">
          <cell r="B245" t="str">
            <v>BA1350</v>
          </cell>
          <cell r="C245" t="str">
            <v>B.2.A.15)  Consulenze, Collaborazioni,  Interinale e altre prestazioni di lavoro sanitarie e sociosanitarie</v>
          </cell>
          <cell r="D245">
            <v>4872961</v>
          </cell>
        </row>
        <row r="246">
          <cell r="B246" t="str">
            <v>BA1360</v>
          </cell>
          <cell r="C246" t="str">
            <v>B.2.A.15.1) Consulenze sanitarie e sociosan. da Az. sanit. pubbl. della Regione</v>
          </cell>
          <cell r="D246">
            <v>62794.8</v>
          </cell>
        </row>
        <row r="247">
          <cell r="B247" t="str">
            <v>BA1370</v>
          </cell>
          <cell r="C247" t="str">
            <v>B.2.A.15.2) Consulenze sanitarie e sociosanit. da terzi - Altri soggetti pubblici</v>
          </cell>
          <cell r="D247">
            <v>0</v>
          </cell>
        </row>
        <row r="248">
          <cell r="B248" t="str">
            <v>BA1380</v>
          </cell>
          <cell r="C248" t="str">
            <v>B.2.A.15.3) Consulenze, Collaborazioni,  Interinale e altre prestazioni di lavoro sanitarie e socios. da privato</v>
          </cell>
          <cell r="D248">
            <v>3983685.67</v>
          </cell>
        </row>
        <row r="249">
          <cell r="B249" t="str">
            <v>BA1390</v>
          </cell>
          <cell r="C249" t="str">
            <v>B.2.A.15.3.A) Consulenze sanitarie da privato - articolo 55, comma 2, CCNL 8 giugno 2000</v>
          </cell>
          <cell r="D249">
            <v>2798756.11</v>
          </cell>
        </row>
        <row r="250">
          <cell r="B250" t="str">
            <v>BA1400</v>
          </cell>
          <cell r="C250" t="str">
            <v>B.2.A.15.3.B) Altre consulenze sanitarie e sociosanitarie da privato</v>
          </cell>
          <cell r="D250">
            <v>0</v>
          </cell>
        </row>
        <row r="251">
          <cell r="B251" t="str">
            <v>BA1410</v>
          </cell>
          <cell r="C251" t="str">
            <v>B.2.A.15.3.C) Collaborazioni coordinate e continuative sanitarie e socios. da privato</v>
          </cell>
          <cell r="D251">
            <v>62900.630000000005</v>
          </cell>
        </row>
        <row r="252">
          <cell r="B252" t="str">
            <v>BA1420</v>
          </cell>
          <cell r="C252" t="str">
            <v xml:space="preserve">B.2.A.15.3.D) Indennità a personale universitario - area sanitaria </v>
          </cell>
          <cell r="D252">
            <v>0</v>
          </cell>
        </row>
        <row r="253">
          <cell r="B253" t="str">
            <v>BA1430</v>
          </cell>
          <cell r="C253" t="str">
            <v xml:space="preserve">B.2.A.15.3.E) Lavoro interinale - area sanitaria </v>
          </cell>
          <cell r="D253">
            <v>288141.59999999998</v>
          </cell>
        </row>
        <row r="254">
          <cell r="B254" t="str">
            <v>BA1440</v>
          </cell>
          <cell r="C254" t="str">
            <v xml:space="preserve">B.2.A.15.3.F) Altre collaborazioni e prestazioni di lavoro - area sanitaria </v>
          </cell>
          <cell r="D254">
            <v>833887.33000000007</v>
          </cell>
        </row>
        <row r="255">
          <cell r="B255" t="str">
            <v>BA1450</v>
          </cell>
          <cell r="C255" t="str">
            <v>B.2.A.15.4) Rimborso oneri stipendiali del personale sanitario in comando</v>
          </cell>
          <cell r="D255">
            <v>826480.53</v>
          </cell>
        </row>
        <row r="256">
          <cell r="B256" t="str">
            <v>BA1460</v>
          </cell>
          <cell r="C256" t="str">
            <v>B.2.A.15.4.A) Rimborso oneri stipendiali personale sanitario in comando da Az. sanit. pubbl. della Regione</v>
          </cell>
          <cell r="D256">
            <v>0</v>
          </cell>
        </row>
        <row r="257">
          <cell r="B257" t="str">
            <v>BA1470</v>
          </cell>
          <cell r="C257" t="str">
            <v>B.2.A.15.4.B) Rimborso oneri stipendiali personale sanitario in comando da Regioni, soggetti pubblici e da Università</v>
          </cell>
          <cell r="D257">
            <v>553598.76</v>
          </cell>
        </row>
        <row r="258">
          <cell r="B258" t="str">
            <v>BA1480</v>
          </cell>
          <cell r="C258" t="str">
            <v>B.2.A.15.4.C) Rimborso oneri stipendiali personale sanitario in comando da aziende di altre Regioni (extrareg.)</v>
          </cell>
          <cell r="D258">
            <v>272881.77</v>
          </cell>
        </row>
        <row r="259">
          <cell r="B259" t="str">
            <v>BA1490</v>
          </cell>
          <cell r="C259" t="str">
            <v>B.2.A.16) Altri servizi sanitari e sociosanitari a rilevanza sanitaria</v>
          </cell>
          <cell r="D259">
            <v>5904680.2300000004</v>
          </cell>
        </row>
        <row r="260">
          <cell r="B260" t="str">
            <v>BA1500</v>
          </cell>
          <cell r="C260" t="str">
            <v>B.2.A.16.1)  Altri servizi sanitari e sociosanitari a rilevanza sanitaria da pubblico - Az. sanit. pubbl. della Regione</v>
          </cell>
          <cell r="D260">
            <v>678259.10000000009</v>
          </cell>
        </row>
        <row r="261">
          <cell r="B261" t="str">
            <v>BA1510</v>
          </cell>
          <cell r="C261" t="str">
            <v>B.2.A.16.2)  Altri servizi sanitari e sociosanitari  a rilevanza sanitaria da pubblico - Altri soggetti pubblici della Regione</v>
          </cell>
          <cell r="D261">
            <v>0</v>
          </cell>
        </row>
        <row r="262">
          <cell r="B262" t="str">
            <v>BA1520</v>
          </cell>
          <cell r="C262" t="str">
            <v>B.2.A.16.3) Altri servizi sanitari e sociosanitari a rilevanza sanitaria da pubblico (extrareg.)</v>
          </cell>
          <cell r="D262">
            <v>84422.39</v>
          </cell>
        </row>
        <row r="263">
          <cell r="B263" t="str">
            <v>BA1530</v>
          </cell>
          <cell r="C263" t="str">
            <v>B.2.A.16.4)  Altri servizi sanitari da privato</v>
          </cell>
          <cell r="D263">
            <v>5141998.74</v>
          </cell>
        </row>
        <row r="264">
          <cell r="B264" t="str">
            <v>BA1540</v>
          </cell>
          <cell r="C264" t="str">
            <v>B.2.A.16.5)  Costi per servizi sanitari - Mobilità internazionale passiva</v>
          </cell>
          <cell r="D264">
            <v>0</v>
          </cell>
        </row>
        <row r="265">
          <cell r="B265" t="str">
            <v>BA1550</v>
          </cell>
          <cell r="C265" t="str">
            <v>B.2.A.17) Costi per differenziale tariffe TUC</v>
          </cell>
          <cell r="D265">
            <v>0</v>
          </cell>
        </row>
        <row r="266">
          <cell r="B266" t="str">
            <v>BA1560</v>
          </cell>
          <cell r="C266" t="str">
            <v>B.2.B) Acquisti di servizi non sanitari</v>
          </cell>
          <cell r="D266">
            <v>31327872.640000004</v>
          </cell>
        </row>
        <row r="267">
          <cell r="B267" t="str">
            <v>BA1570</v>
          </cell>
          <cell r="C267" t="str">
            <v xml:space="preserve">B.2.B.1) Servizi non sanitari </v>
          </cell>
          <cell r="D267">
            <v>30251166.480000004</v>
          </cell>
        </row>
        <row r="268">
          <cell r="B268" t="str">
            <v>BA1580</v>
          </cell>
          <cell r="C268" t="str">
            <v>B.2.B.1.1)   Lavanderia</v>
          </cell>
          <cell r="D268">
            <v>781783.33</v>
          </cell>
        </row>
        <row r="269">
          <cell r="B269" t="str">
            <v>BA1590</v>
          </cell>
          <cell r="C269" t="str">
            <v>B.2.B.1.2)   Pulizia</v>
          </cell>
          <cell r="D269">
            <v>4515946.4800000004</v>
          </cell>
        </row>
        <row r="270">
          <cell r="B270" t="str">
            <v>BA1600</v>
          </cell>
          <cell r="C270" t="str">
            <v>B.2.B.1.3)   Mensa</v>
          </cell>
          <cell r="D270">
            <v>3309581.71</v>
          </cell>
        </row>
        <row r="271">
          <cell r="B271" t="str">
            <v>BA1610</v>
          </cell>
          <cell r="C271" t="str">
            <v>B.2.B.1.4)   Riscaldamento</v>
          </cell>
          <cell r="D271">
            <v>0</v>
          </cell>
        </row>
        <row r="272">
          <cell r="B272" t="str">
            <v>BA1620</v>
          </cell>
          <cell r="C272" t="str">
            <v>B.2.B.1.5)   Servizi di assistenza informatica</v>
          </cell>
          <cell r="D272">
            <v>1144724.47</v>
          </cell>
        </row>
        <row r="273">
          <cell r="B273" t="str">
            <v>BA1630</v>
          </cell>
          <cell r="C273" t="str">
            <v>B.2.B.1.6)   Servizi trasporti (non sanitari)</v>
          </cell>
          <cell r="D273">
            <v>20690.22</v>
          </cell>
        </row>
        <row r="274">
          <cell r="B274" t="str">
            <v>BA1640</v>
          </cell>
          <cell r="C274" t="str">
            <v>B.2.B.1.7)   Smaltimento rifiuti</v>
          </cell>
          <cell r="D274">
            <v>401275.29</v>
          </cell>
        </row>
        <row r="275">
          <cell r="B275" t="str">
            <v>BA1650</v>
          </cell>
          <cell r="C275" t="str">
            <v>B.2.B.1.8)   Utenze telefoniche</v>
          </cell>
          <cell r="D275">
            <v>1216515.1200000001</v>
          </cell>
        </row>
        <row r="276">
          <cell r="B276" t="str">
            <v>BA1660</v>
          </cell>
          <cell r="C276" t="str">
            <v>B.2.B.1.9)   Utenze elettricità</v>
          </cell>
          <cell r="D276">
            <v>3006722.68</v>
          </cell>
        </row>
        <row r="277">
          <cell r="B277" t="str">
            <v>BA1670</v>
          </cell>
          <cell r="C277" t="str">
            <v>B.2.B.1.10)   Altre utenze</v>
          </cell>
          <cell r="D277">
            <v>2672361.9299999997</v>
          </cell>
        </row>
        <row r="278">
          <cell r="B278" t="str">
            <v>BA1680</v>
          </cell>
          <cell r="C278" t="str">
            <v>B.2.B.1.11)  Premi di assicurazione</v>
          </cell>
          <cell r="D278">
            <v>111844.94</v>
          </cell>
        </row>
        <row r="279">
          <cell r="B279" t="str">
            <v>BA1690</v>
          </cell>
          <cell r="C279" t="str">
            <v xml:space="preserve">B.2.B.1.11.A)  Premi di assicurazione - R.C. Professionale </v>
          </cell>
          <cell r="D279">
            <v>48600</v>
          </cell>
        </row>
        <row r="280">
          <cell r="B280" t="str">
            <v>BA1700</v>
          </cell>
          <cell r="C280" t="str">
            <v>B.2.B.1.11.B)  Premi di assicurazione - Altri premi assicurativi</v>
          </cell>
          <cell r="D280">
            <v>63244.94</v>
          </cell>
        </row>
        <row r="281">
          <cell r="B281" t="str">
            <v>BA1710</v>
          </cell>
          <cell r="C281" t="str">
            <v>B.2.B.1.12) Altri servizi non sanitari</v>
          </cell>
          <cell r="D281">
            <v>13069720.310000001</v>
          </cell>
        </row>
        <row r="282">
          <cell r="B282" t="str">
            <v>BA1720</v>
          </cell>
          <cell r="C282" t="str">
            <v>B.2.B.1.12.A) Altri servizi non sanitari da pubblico (Az. San. Pubbl.  Regione)</v>
          </cell>
          <cell r="D282">
            <v>0</v>
          </cell>
        </row>
        <row r="283">
          <cell r="B283" t="str">
            <v>BA1730</v>
          </cell>
          <cell r="C283" t="str">
            <v>B.2.B.1.12.B) Altri servizi non sanitari da altri soggetti pubblici</v>
          </cell>
          <cell r="D283">
            <v>0</v>
          </cell>
        </row>
        <row r="284">
          <cell r="B284" t="str">
            <v>BA1740</v>
          </cell>
          <cell r="C284" t="str">
            <v>B.2.B.1.12.C) Altri servizi non sanitari da privato</v>
          </cell>
          <cell r="D284">
            <v>13069720.310000001</v>
          </cell>
        </row>
        <row r="285">
          <cell r="B285" t="str">
            <v>BA1750</v>
          </cell>
          <cell r="C285" t="str">
            <v>B.2.B.2)  Consulenze, Collaborazioni, Interinale e altre prestazioni di lavoro non sanitarie</v>
          </cell>
          <cell r="D285">
            <v>673071.65999999992</v>
          </cell>
        </row>
        <row r="286">
          <cell r="B286" t="str">
            <v>BA1760</v>
          </cell>
          <cell r="C286" t="str">
            <v>B.2.B.2.1) Consulenze non sanitarie da Az. sanit. pubbl. della Regione</v>
          </cell>
          <cell r="D286">
            <v>20199.45</v>
          </cell>
        </row>
        <row r="287">
          <cell r="B287" t="str">
            <v>BA1770</v>
          </cell>
          <cell r="C287" t="str">
            <v>B.2.B.2.2) Consulenze non sanitarie da Terzi - Altri soggetti pubblici</v>
          </cell>
          <cell r="D287">
            <v>0</v>
          </cell>
        </row>
        <row r="288">
          <cell r="B288" t="str">
            <v>BA1780</v>
          </cell>
          <cell r="C288" t="str">
            <v>B.2.B.2.3) Consulenze, Collaborazioni, Interinale ... non sanitarie da privato</v>
          </cell>
          <cell r="D288">
            <v>129165.68999999999</v>
          </cell>
        </row>
        <row r="289">
          <cell r="B289" t="str">
            <v>BA1790</v>
          </cell>
          <cell r="C289" t="str">
            <v>B.2.B.2.3.A) Consulenze non sanitarie da privato</v>
          </cell>
          <cell r="D289">
            <v>40913.699999999997</v>
          </cell>
        </row>
        <row r="290">
          <cell r="B290" t="str">
            <v>BA1800</v>
          </cell>
          <cell r="C290" t="str">
            <v>B.2.B.2.3.B) Collaborazioni coordinate e continuative non sanitarie da privato</v>
          </cell>
          <cell r="D290">
            <v>87809.29</v>
          </cell>
        </row>
        <row r="291">
          <cell r="B291" t="str">
            <v>BA1810</v>
          </cell>
          <cell r="C291" t="str">
            <v xml:space="preserve">B.2.B.2.3.C) Indennità a personale universitario - area non sanitaria </v>
          </cell>
          <cell r="D291">
            <v>0</v>
          </cell>
        </row>
        <row r="292">
          <cell r="B292" t="str">
            <v>BA1820</v>
          </cell>
          <cell r="C292" t="str">
            <v xml:space="preserve">B.2.B.2.3.D) Lavoro interinale - area non sanitaria </v>
          </cell>
          <cell r="D292">
            <v>0</v>
          </cell>
        </row>
        <row r="293">
          <cell r="B293" t="str">
            <v>BA1830</v>
          </cell>
          <cell r="C293" t="str">
            <v xml:space="preserve">B.2.B.2.3.E) Altre collaborazioni e prestazioni di lavoro - area non sanitaria </v>
          </cell>
          <cell r="D293">
            <v>442.7</v>
          </cell>
        </row>
        <row r="294">
          <cell r="B294" t="str">
            <v>BA1840</v>
          </cell>
          <cell r="C294" t="str">
            <v>B.2.B.2.4) Rimborso oneri stipendiali del personale non sanitario in comando</v>
          </cell>
          <cell r="D294">
            <v>523706.51999999996</v>
          </cell>
        </row>
        <row r="295">
          <cell r="B295" t="str">
            <v>BA1850</v>
          </cell>
          <cell r="C295" t="str">
            <v>B.2.B.2.4.A) Rimborso oneri stipendiali personale non sanitario in comando da Az. sanit. pubbl. della Regione</v>
          </cell>
          <cell r="D295">
            <v>0</v>
          </cell>
        </row>
        <row r="296">
          <cell r="B296" t="str">
            <v>BA1860</v>
          </cell>
          <cell r="C296" t="str">
            <v>B.2.B.2.4.B) Rimborso oneri stipendiali personale non sanitario in comando da Regione, soggetti pubblici e da Università</v>
          </cell>
          <cell r="D296">
            <v>514635.23</v>
          </cell>
        </row>
        <row r="297">
          <cell r="B297" t="str">
            <v>BA1870</v>
          </cell>
          <cell r="C297" t="str">
            <v>B.2.B.2.4.C) Rimborso oneri stipendiali personale non sanitario in comando da aziende di altre Regioni (extrareg.)</v>
          </cell>
          <cell r="D297">
            <v>9071.2900000000009</v>
          </cell>
        </row>
        <row r="298">
          <cell r="B298" t="str">
            <v>BA1880</v>
          </cell>
          <cell r="C298" t="str">
            <v>B.2.B.3) Formazione (esternalizzata e non)</v>
          </cell>
          <cell r="D298">
            <v>403634.5</v>
          </cell>
        </row>
        <row r="299">
          <cell r="B299" t="str">
            <v>BA1890</v>
          </cell>
          <cell r="C299" t="str">
            <v>B.2.B.3.1) Formazione (esternalizzata e non) da pubblico</v>
          </cell>
          <cell r="D299">
            <v>60942.55</v>
          </cell>
        </row>
        <row r="300">
          <cell r="B300" t="str">
            <v>BA1900</v>
          </cell>
          <cell r="C300" t="str">
            <v>B.2.B.3.2) Formazione (esternalizzata e non) da privato</v>
          </cell>
          <cell r="D300">
            <v>342691.95</v>
          </cell>
        </row>
        <row r="301">
          <cell r="B301" t="str">
            <v>BA1910</v>
          </cell>
          <cell r="C301" t="str">
            <v>B.3)  Manutenzione e riparazione (ordinaria esternalizzata)</v>
          </cell>
          <cell r="D301">
            <v>6098851.8499999996</v>
          </cell>
        </row>
        <row r="302">
          <cell r="B302" t="str">
            <v>BA1920</v>
          </cell>
          <cell r="C302" t="str">
            <v>B.3.A)  Manutenzione e riparazione ai fabbricati e loro pertinenze</v>
          </cell>
          <cell r="D302">
            <v>1567317.86</v>
          </cell>
        </row>
        <row r="303">
          <cell r="B303" t="str">
            <v>BA1930</v>
          </cell>
          <cell r="C303" t="str">
            <v>B.3.B)  Manutenzione e riparazione agli impianti e macchinari</v>
          </cell>
          <cell r="D303">
            <v>1669304.46</v>
          </cell>
        </row>
        <row r="304">
          <cell r="B304" t="str">
            <v>BA1940</v>
          </cell>
          <cell r="C304" t="str">
            <v>B.3.C)  Manutenzione e riparazione alle attrezzature sanitarie e scientifiche</v>
          </cell>
          <cell r="D304">
            <v>2607127.0299999998</v>
          </cell>
        </row>
        <row r="305">
          <cell r="B305" t="str">
            <v>BA1950</v>
          </cell>
          <cell r="C305" t="str">
            <v>B.3.D)  Manutenzione e riparazione ai mobili e arredi</v>
          </cell>
          <cell r="D305">
            <v>35912.47</v>
          </cell>
        </row>
        <row r="306">
          <cell r="B306" t="str">
            <v>BA1960</v>
          </cell>
          <cell r="C306" t="str">
            <v>B.3.E)  Manutenzione e riparazione agli automezzi</v>
          </cell>
          <cell r="D306">
            <v>197653.58</v>
          </cell>
        </row>
        <row r="307">
          <cell r="B307" t="str">
            <v>BA1970</v>
          </cell>
          <cell r="C307" t="str">
            <v>B.3.F)  Altre manutenzioni e riparazioni</v>
          </cell>
          <cell r="D307">
            <v>21536.45</v>
          </cell>
        </row>
        <row r="308">
          <cell r="B308" t="str">
            <v>BA1980</v>
          </cell>
          <cell r="C308" t="str">
            <v>B.3.G)  Manutenzioni e riparazioni da Az. sanit. pubbl. della Regione</v>
          </cell>
          <cell r="D308">
            <v>0</v>
          </cell>
        </row>
        <row r="309">
          <cell r="B309" t="str">
            <v>BA1990</v>
          </cell>
          <cell r="C309" t="str">
            <v>B.4)   Godimento di beni di terzi</v>
          </cell>
          <cell r="D309">
            <v>3253979.7</v>
          </cell>
        </row>
        <row r="310">
          <cell r="B310" t="str">
            <v>BA2000</v>
          </cell>
          <cell r="C310" t="str">
            <v>B.4.A)  Fitti passivi</v>
          </cell>
          <cell r="D310">
            <v>331602.72000000003</v>
          </cell>
        </row>
        <row r="311">
          <cell r="B311" t="str">
            <v>BA2010</v>
          </cell>
          <cell r="C311" t="str">
            <v>B.4.B)  Canoni di noleggio</v>
          </cell>
          <cell r="D311">
            <v>2922376.98</v>
          </cell>
        </row>
        <row r="312">
          <cell r="B312" t="str">
            <v>BA2020</v>
          </cell>
          <cell r="C312" t="str">
            <v>B.4.B.1) Canoni di noleggio - area sanitaria</v>
          </cell>
          <cell r="D312">
            <v>2838699.26</v>
          </cell>
        </row>
        <row r="313">
          <cell r="B313" t="str">
            <v>BA2030</v>
          </cell>
          <cell r="C313" t="str">
            <v>B.4.B.2) Canoni di noleggio - area non sanitaria</v>
          </cell>
          <cell r="D313">
            <v>83677.72</v>
          </cell>
        </row>
        <row r="314">
          <cell r="B314" t="str">
            <v>BA2040</v>
          </cell>
          <cell r="C314" t="str">
            <v>B.4.C)  Canoni di leasing</v>
          </cell>
          <cell r="D314">
            <v>0</v>
          </cell>
        </row>
        <row r="315">
          <cell r="B315" t="str">
            <v>BA2050</v>
          </cell>
          <cell r="C315" t="str">
            <v>B.4.C.1) Canoni di leasing - area sanitaria</v>
          </cell>
          <cell r="D315">
            <v>0</v>
          </cell>
        </row>
        <row r="316">
          <cell r="B316" t="str">
            <v>BA2060</v>
          </cell>
          <cell r="C316" t="str">
            <v>B.4.C.2) Canoni di leasing - area non sanitaria</v>
          </cell>
          <cell r="D316">
            <v>0</v>
          </cell>
        </row>
        <row r="317">
          <cell r="B317" t="str">
            <v>BA2070</v>
          </cell>
          <cell r="C317" t="str">
            <v>B.4.D)  Locazioni e noleggi da Az. sanit. pubbl. della Regione</v>
          </cell>
          <cell r="D317">
            <v>0</v>
          </cell>
        </row>
        <row r="318">
          <cell r="B318" t="str">
            <v>BA2080</v>
          </cell>
          <cell r="C318" t="str">
            <v>Totale Costo del personale</v>
          </cell>
          <cell r="D318">
            <v>184353481.90000004</v>
          </cell>
        </row>
        <row r="319">
          <cell r="B319" t="str">
            <v>BA2090</v>
          </cell>
          <cell r="C319" t="str">
            <v>B.5)   Personale del ruolo sanitario</v>
          </cell>
          <cell r="D319">
            <v>155708776.23000002</v>
          </cell>
        </row>
        <row r="320">
          <cell r="B320" t="str">
            <v>BA2100</v>
          </cell>
          <cell r="C320" t="str">
            <v>B.5.A) Costo del personale dirigente ruolo sanitario</v>
          </cell>
          <cell r="D320">
            <v>77930879.63000001</v>
          </cell>
        </row>
        <row r="321">
          <cell r="B321" t="str">
            <v>BA2110</v>
          </cell>
          <cell r="C321" t="str">
            <v>B.5.A.1) Costo del personale dirigente medico</v>
          </cell>
          <cell r="D321">
            <v>70238211.870000005</v>
          </cell>
        </row>
        <row r="322">
          <cell r="B322" t="str">
            <v>BA2120</v>
          </cell>
          <cell r="C322" t="str">
            <v>B.5.A.1.1) Costo del personale dirigente medico - tempo indeterminato</v>
          </cell>
          <cell r="D322">
            <v>64912847.289999999</v>
          </cell>
        </row>
        <row r="323">
          <cell r="B323" t="str">
            <v>BA2130</v>
          </cell>
          <cell r="C323" t="str">
            <v>B.5.A.1.2) Costo del personale dirigente medico - tempo determinato</v>
          </cell>
          <cell r="D323">
            <v>5325364.58</v>
          </cell>
        </row>
        <row r="324">
          <cell r="B324" t="str">
            <v>BA2140</v>
          </cell>
          <cell r="C324" t="str">
            <v>B.5.A.1.3) Costo del personale dirigente medico - altro</v>
          </cell>
          <cell r="D324">
            <v>0</v>
          </cell>
        </row>
        <row r="325">
          <cell r="B325" t="str">
            <v>BA2150</v>
          </cell>
          <cell r="C325" t="str">
            <v>B.5.A.2) Costo del personale dirigente non medico</v>
          </cell>
          <cell r="D325">
            <v>7692667.7599999998</v>
          </cell>
        </row>
        <row r="326">
          <cell r="B326" t="str">
            <v>BA2160</v>
          </cell>
          <cell r="C326" t="str">
            <v>B.5.A.2.1) Costo del personale dirigente non medico - tempo indeterminato</v>
          </cell>
          <cell r="D326">
            <v>6171307.5199999996</v>
          </cell>
        </row>
        <row r="327">
          <cell r="B327" t="str">
            <v>BA2170</v>
          </cell>
          <cell r="C327" t="str">
            <v>B.5.A.2.2) Costo del personale dirigente non medico - tempo determinato</v>
          </cell>
          <cell r="D327">
            <v>1521360.24</v>
          </cell>
        </row>
        <row r="328">
          <cell r="B328" t="str">
            <v>BA2180</v>
          </cell>
          <cell r="C328" t="str">
            <v>B.5.A.2.3) Costo del personale dirigente non medico - altro</v>
          </cell>
          <cell r="D328">
            <v>0</v>
          </cell>
        </row>
        <row r="329">
          <cell r="B329" t="str">
            <v>BA2190</v>
          </cell>
          <cell r="C329" t="str">
            <v>B.5.B) Costo del personale comparto ruolo sanitario</v>
          </cell>
          <cell r="D329">
            <v>77777896.599999994</v>
          </cell>
        </row>
        <row r="330">
          <cell r="B330" t="str">
            <v>BA2200</v>
          </cell>
          <cell r="C330" t="str">
            <v>B.5.B.1) Costo del personale comparto ruolo sanitario - tempo indeterminato</v>
          </cell>
          <cell r="D330">
            <v>68431469.729999989</v>
          </cell>
        </row>
        <row r="331">
          <cell r="B331" t="str">
            <v>BA2210</v>
          </cell>
          <cell r="C331" t="str">
            <v>B.5.B.2) Costo del personale comparto ruolo sanitario - tempo determinato</v>
          </cell>
          <cell r="D331">
            <v>9346426.8699999992</v>
          </cell>
        </row>
        <row r="332">
          <cell r="B332" t="str">
            <v>BA2220</v>
          </cell>
          <cell r="C332" t="str">
            <v>B.5.B.3) Costo del personale comparto ruolo sanitario - altro</v>
          </cell>
          <cell r="D332">
            <v>0</v>
          </cell>
        </row>
        <row r="333">
          <cell r="B333" t="str">
            <v>BA2230</v>
          </cell>
          <cell r="C333" t="str">
            <v>B.6)   Personale del ruolo professionale</v>
          </cell>
          <cell r="D333">
            <v>642205.43000000005</v>
          </cell>
        </row>
        <row r="334">
          <cell r="B334" t="str">
            <v>BA2240</v>
          </cell>
          <cell r="C334" t="str">
            <v>B.6.A) Costo del personale dirigente ruolo professionale</v>
          </cell>
          <cell r="D334">
            <v>470086.84</v>
          </cell>
        </row>
        <row r="335">
          <cell r="B335" t="str">
            <v>BA2250</v>
          </cell>
          <cell r="C335" t="str">
            <v>B.6.A.1) Costo del personale dirigente ruolo professionale - tempo indeterminato</v>
          </cell>
          <cell r="D335">
            <v>470086.84</v>
          </cell>
        </row>
        <row r="336">
          <cell r="B336" t="str">
            <v>BA2260</v>
          </cell>
          <cell r="C336" t="str">
            <v>B.6.A.2) Costo del personale dirigente ruolo professionale - tempo determinato</v>
          </cell>
          <cell r="D336">
            <v>0</v>
          </cell>
        </row>
        <row r="337">
          <cell r="B337" t="str">
            <v>BA2270</v>
          </cell>
          <cell r="C337" t="str">
            <v>B.6.A.3) Costo del personale dirigente ruolo professionale - altro</v>
          </cell>
          <cell r="D337">
            <v>0</v>
          </cell>
        </row>
        <row r="338">
          <cell r="B338" t="str">
            <v>BA2280</v>
          </cell>
          <cell r="C338" t="str">
            <v>B.6.B) Costo del personale comparto ruolo professionale</v>
          </cell>
          <cell r="D338">
            <v>172118.59</v>
          </cell>
        </row>
        <row r="339">
          <cell r="B339" t="str">
            <v>BA2290</v>
          </cell>
          <cell r="C339" t="str">
            <v>B.6.B.1) Costo del personale comparto ruolo professionale - tempo indeterminato</v>
          </cell>
          <cell r="D339">
            <v>172118.59</v>
          </cell>
        </row>
        <row r="340">
          <cell r="B340" t="str">
            <v>BA2300</v>
          </cell>
          <cell r="C340" t="str">
            <v>B.6.B.2) Costo del personale comparto ruolo professionale - tempo determinato</v>
          </cell>
          <cell r="D340">
            <v>0</v>
          </cell>
        </row>
        <row r="341">
          <cell r="B341" t="str">
            <v>BA2310</v>
          </cell>
          <cell r="C341" t="str">
            <v>B.6.B.3) Costo del personale comparto ruolo professionale - altro</v>
          </cell>
          <cell r="D341">
            <v>0</v>
          </cell>
        </row>
        <row r="342">
          <cell r="B342" t="str">
            <v>BA2320</v>
          </cell>
          <cell r="C342" t="str">
            <v>B.7)   Personale del ruolo tecnico</v>
          </cell>
          <cell r="D342">
            <v>17194577.400000002</v>
          </cell>
        </row>
        <row r="343">
          <cell r="B343" t="str">
            <v>BA2330</v>
          </cell>
          <cell r="C343" t="str">
            <v>B.7.A) Costo del personale dirigente ruolo tecnico</v>
          </cell>
          <cell r="D343">
            <v>145647.67000000001</v>
          </cell>
        </row>
        <row r="344">
          <cell r="B344" t="str">
            <v>BA2340</v>
          </cell>
          <cell r="C344" t="str">
            <v>B.7.A.1) Costo del personale dirigente ruolo tecnico - tempo indeterminato</v>
          </cell>
          <cell r="D344">
            <v>145647.67000000001</v>
          </cell>
        </row>
        <row r="345">
          <cell r="B345" t="str">
            <v>BA2350</v>
          </cell>
          <cell r="C345" t="str">
            <v>B.7.A.2) Costo del personale dirigente ruolo tecnico - tempo determinato</v>
          </cell>
          <cell r="D345">
            <v>0</v>
          </cell>
        </row>
        <row r="346">
          <cell r="B346" t="str">
            <v>BA2360</v>
          </cell>
          <cell r="C346" t="str">
            <v>B.7.A.3) Costo del personale dirigente ruolo tecnico - altro</v>
          </cell>
          <cell r="D346">
            <v>0</v>
          </cell>
        </row>
        <row r="347">
          <cell r="B347" t="str">
            <v>BA2370</v>
          </cell>
          <cell r="C347" t="str">
            <v>B.7.B) Costo del personale comparto ruolo tecnico</v>
          </cell>
          <cell r="D347">
            <v>17048929.73</v>
          </cell>
        </row>
        <row r="348">
          <cell r="B348" t="str">
            <v>BA2380</v>
          </cell>
          <cell r="C348" t="str">
            <v>B.7.B.1) Costo del personale comparto ruolo tecnico - tempo indeterminato</v>
          </cell>
          <cell r="D348">
            <v>15506440.949999999</v>
          </cell>
        </row>
        <row r="349">
          <cell r="B349" t="str">
            <v>BA2390</v>
          </cell>
          <cell r="C349" t="str">
            <v>B.7.B.2) Costo del personale comparto ruolo tecnico - tempo determinato</v>
          </cell>
          <cell r="D349">
            <v>1542488.78</v>
          </cell>
        </row>
        <row r="350">
          <cell r="B350" t="str">
            <v>BA2400</v>
          </cell>
          <cell r="C350" t="str">
            <v>B.7.B.3) Costo del personale comparto ruolo tecnico - altro</v>
          </cell>
          <cell r="D350">
            <v>0</v>
          </cell>
        </row>
        <row r="351">
          <cell r="B351" t="str">
            <v>BA2410</v>
          </cell>
          <cell r="C351" t="str">
            <v>B.8)   Personale del ruolo amministrativo</v>
          </cell>
          <cell r="D351">
            <v>10807922.84</v>
          </cell>
        </row>
        <row r="352">
          <cell r="B352" t="str">
            <v>BA2420</v>
          </cell>
          <cell r="C352" t="str">
            <v>B.8.A) Costo del personale dirigente ruolo amministrativo</v>
          </cell>
          <cell r="D352">
            <v>1797117.1199999999</v>
          </cell>
        </row>
        <row r="353">
          <cell r="B353" t="str">
            <v>BA2430</v>
          </cell>
          <cell r="C353" t="str">
            <v>B.8.A.1) Costo del personale dirigente ruolo amm.vo - tempo indeterminato</v>
          </cell>
          <cell r="D353">
            <v>1719669.15</v>
          </cell>
        </row>
        <row r="354">
          <cell r="B354" t="str">
            <v>BA2440</v>
          </cell>
          <cell r="C354" t="str">
            <v>B.8.A.2) Costo del personale dirigente ruolo amm.vo - tempo determinato</v>
          </cell>
          <cell r="D354">
            <v>77447.97</v>
          </cell>
        </row>
        <row r="355">
          <cell r="B355" t="str">
            <v>BA2450</v>
          </cell>
          <cell r="C355" t="str">
            <v>B.8.A.3) Costo del personale dirigente ruolo amm.vo - altro</v>
          </cell>
          <cell r="D355">
            <v>0</v>
          </cell>
        </row>
        <row r="356">
          <cell r="B356" t="str">
            <v>BA2460</v>
          </cell>
          <cell r="C356" t="str">
            <v>B.8.B) Costo del personale comparto ruolo amministrativo</v>
          </cell>
          <cell r="D356">
            <v>9010805.7200000007</v>
          </cell>
        </row>
        <row r="357">
          <cell r="B357" t="str">
            <v>BA2470</v>
          </cell>
          <cell r="C357" t="str">
            <v>B.8.B.1) Costo del personale comparto ruolo amm.vo - tempo indeterminato</v>
          </cell>
          <cell r="D357">
            <v>7977017.8600000013</v>
          </cell>
        </row>
        <row r="358">
          <cell r="B358" t="str">
            <v>BA2480</v>
          </cell>
          <cell r="C358" t="str">
            <v>B.8.B.2) Costo del personale comparto ruolo amm.vo - tempo determinato</v>
          </cell>
          <cell r="D358">
            <v>1033787.8599999999</v>
          </cell>
        </row>
        <row r="359">
          <cell r="B359" t="str">
            <v>BA2490</v>
          </cell>
          <cell r="C359" t="str">
            <v>B.8.B.3) Costo del personale comparto ruolo amm.vo - altro</v>
          </cell>
          <cell r="D359">
            <v>0</v>
          </cell>
        </row>
        <row r="360">
          <cell r="B360" t="str">
            <v>BA2500</v>
          </cell>
          <cell r="C360" t="str">
            <v>B.9)   Oneri diversi di gestione</v>
          </cell>
          <cell r="D360">
            <v>2442478.3299999996</v>
          </cell>
        </row>
        <row r="361">
          <cell r="B361" t="str">
            <v>BA2510</v>
          </cell>
          <cell r="C361" t="str">
            <v>B.9.A)  Imposte e tasse (escluso IRAP e IRES)</v>
          </cell>
          <cell r="D361">
            <v>608542.34</v>
          </cell>
        </row>
        <row r="362">
          <cell r="B362" t="str">
            <v>BA2520</v>
          </cell>
          <cell r="C362" t="str">
            <v>B.9.B)  Perdite su crediti</v>
          </cell>
          <cell r="D362">
            <v>0</v>
          </cell>
        </row>
        <row r="363">
          <cell r="B363" t="str">
            <v>BA2530</v>
          </cell>
          <cell r="C363" t="str">
            <v>B.9.C) Altri oneri diversi di gestione</v>
          </cell>
          <cell r="D363">
            <v>1833935.9899999998</v>
          </cell>
        </row>
        <row r="364">
          <cell r="B364" t="str">
            <v>BA2540</v>
          </cell>
          <cell r="C364" t="str">
            <v>B.9.C.1)  Inden., rimborso spese e oneri sociali per Organi Direttivi e Collegio Sind.</v>
          </cell>
          <cell r="D364">
            <v>1444020.4499999997</v>
          </cell>
        </row>
        <row r="365">
          <cell r="B365" t="str">
            <v>BA2550</v>
          </cell>
          <cell r="C365" t="str">
            <v>B.9.C.2)  Altri oneri diversi di gestione</v>
          </cell>
          <cell r="D365">
            <v>389915.54000000004</v>
          </cell>
        </row>
        <row r="366">
          <cell r="B366" t="str">
            <v>BA2560</v>
          </cell>
          <cell r="C366" t="str">
            <v>Totale Ammortamenti</v>
          </cell>
          <cell r="D366">
            <v>7186675.2502500033</v>
          </cell>
        </row>
        <row r="367">
          <cell r="B367" t="str">
            <v>BA2570</v>
          </cell>
          <cell r="C367" t="str">
            <v>B.10) Ammortamenti delle immobilizzazioni immateriali</v>
          </cell>
          <cell r="D367">
            <v>555069.59</v>
          </cell>
        </row>
        <row r="368">
          <cell r="B368" t="str">
            <v>BA2580</v>
          </cell>
          <cell r="C368" t="str">
            <v>B.11) Ammortamenti delle immobilizzazioni materiali</v>
          </cell>
          <cell r="D368">
            <v>6631605.6602500034</v>
          </cell>
        </row>
        <row r="369">
          <cell r="B369" t="str">
            <v>BA2590</v>
          </cell>
          <cell r="C369" t="str">
            <v>B.12) Ammortamento dei fabbricati</v>
          </cell>
          <cell r="D369">
            <v>3222530.4772500033</v>
          </cell>
        </row>
        <row r="370">
          <cell r="B370" t="str">
            <v>BA2600</v>
          </cell>
          <cell r="C370" t="str">
            <v>B.12.A) Ammortamenti fabbricati non strumentali (disponibili)</v>
          </cell>
          <cell r="D370">
            <v>0</v>
          </cell>
        </row>
        <row r="371">
          <cell r="B371" t="str">
            <v>BA2610</v>
          </cell>
          <cell r="C371" t="str">
            <v>B.12.B) Ammortamenti fabbricati strumentali (indisponibili)</v>
          </cell>
          <cell r="D371">
            <v>3222530.4772500033</v>
          </cell>
        </row>
        <row r="372">
          <cell r="B372" t="str">
            <v>BA2620</v>
          </cell>
          <cell r="C372" t="str">
            <v>B.13) Ammortamenti delle altre immobilizzazioni materiali</v>
          </cell>
          <cell r="D372">
            <v>3409075.1830000002</v>
          </cell>
        </row>
        <row r="373">
          <cell r="B373" t="str">
            <v>BA2630</v>
          </cell>
          <cell r="C373" t="str">
            <v>B.14) Svalutazione delle immobilizzazioni e dei crediti</v>
          </cell>
          <cell r="D373">
            <v>32178.92</v>
          </cell>
        </row>
        <row r="374">
          <cell r="B374" t="str">
            <v>BA2640</v>
          </cell>
          <cell r="C374" t="str">
            <v>B.14.A) Svalutazione delle immobilizzazioni immateriali e materiali</v>
          </cell>
          <cell r="D374">
            <v>0</v>
          </cell>
        </row>
        <row r="375">
          <cell r="B375" t="str">
            <v>BA2650</v>
          </cell>
          <cell r="C375" t="str">
            <v>B.14.B) Svalutazione dei crediti</v>
          </cell>
          <cell r="D375">
            <v>32178.92</v>
          </cell>
        </row>
        <row r="376">
          <cell r="B376" t="str">
            <v>BA2660</v>
          </cell>
          <cell r="C376" t="str">
            <v>B.15) Variazione delle rimanenze</v>
          </cell>
          <cell r="D376">
            <v>-531471.70999999868</v>
          </cell>
        </row>
        <row r="377">
          <cell r="B377" t="str">
            <v>BA2670</v>
          </cell>
          <cell r="C377" t="str">
            <v>B.15.A) Variazione rimanenze sanitarie</v>
          </cell>
          <cell r="D377">
            <v>-500204.60999999859</v>
          </cell>
        </row>
        <row r="378">
          <cell r="B378" t="str">
            <v>BA2680</v>
          </cell>
          <cell r="C378" t="str">
            <v>B.15.B) Variazione rimanenze non sanitarie</v>
          </cell>
          <cell r="D378">
            <v>-31267.100000000064</v>
          </cell>
        </row>
        <row r="379">
          <cell r="B379" t="str">
            <v>BA2690</v>
          </cell>
          <cell r="C379" t="str">
            <v>B.16) Accant. dell’esercizio</v>
          </cell>
          <cell r="D379">
            <v>8199029.3100000005</v>
          </cell>
        </row>
        <row r="380">
          <cell r="B380" t="str">
            <v>BA2700</v>
          </cell>
          <cell r="C380" t="str">
            <v>B.16.A) Accant. per rischi</v>
          </cell>
          <cell r="D380">
            <v>2071969.3399999999</v>
          </cell>
        </row>
        <row r="381">
          <cell r="B381" t="str">
            <v>BA2710</v>
          </cell>
          <cell r="C381" t="str">
            <v>B.16.A.1)  Accant. per cause civili ed oneri processuali</v>
          </cell>
          <cell r="D381">
            <v>1271288.7</v>
          </cell>
        </row>
        <row r="382">
          <cell r="B382" t="str">
            <v>BA2720</v>
          </cell>
          <cell r="C382" t="str">
            <v>B.16.A.2)  Accant. per contenzioso personale dipendente</v>
          </cell>
          <cell r="D382">
            <v>0</v>
          </cell>
        </row>
        <row r="383">
          <cell r="B383" t="str">
            <v>BA2730</v>
          </cell>
          <cell r="C383" t="str">
            <v>B.16.A.3)  Accant. per rischi connessi all'acquisto di prestazioni sanit. da privato</v>
          </cell>
          <cell r="D383">
            <v>0</v>
          </cell>
        </row>
        <row r="384">
          <cell r="B384" t="str">
            <v>BA2740</v>
          </cell>
          <cell r="C384" t="str">
            <v>B.16.A.4)  Accant. per copertura diretta dei rischi (autoassicurazione)</v>
          </cell>
          <cell r="D384">
            <v>800680.64</v>
          </cell>
        </row>
        <row r="385">
          <cell r="B385" t="str">
            <v>BA2750</v>
          </cell>
          <cell r="C385" t="str">
            <v>B.16.A.5)  Altri Accant. per rischi</v>
          </cell>
          <cell r="D385">
            <v>0</v>
          </cell>
        </row>
        <row r="386">
          <cell r="B386" t="str">
            <v>BA2760</v>
          </cell>
          <cell r="C386" t="str">
            <v>B.16.B) Accant. per premio di operosità (SUMAI)</v>
          </cell>
          <cell r="D386">
            <v>312664.49</v>
          </cell>
        </row>
        <row r="387">
          <cell r="B387" t="str">
            <v>BA2770</v>
          </cell>
          <cell r="C387" t="str">
            <v>B.16.C) Accant. per quote inutilizzate di contributi vincolati</v>
          </cell>
          <cell r="D387">
            <v>0</v>
          </cell>
        </row>
        <row r="388">
          <cell r="B388" t="str">
            <v>BA2780</v>
          </cell>
          <cell r="C388" t="str">
            <v>B.16.C.1)  Accant. per quote inutilizzate contributi da Regione e Prov. Aut. per quota F.S. vincolato</v>
          </cell>
          <cell r="D388">
            <v>0</v>
          </cell>
        </row>
        <row r="389">
          <cell r="B389" t="str">
            <v>BA2790</v>
          </cell>
          <cell r="C389" t="str">
            <v>B.16.C.2)  Accant. per quote inutilizzate contributi da soggetti pubblici (extra fondo) vincolati</v>
          </cell>
          <cell r="D389">
            <v>0</v>
          </cell>
        </row>
        <row r="390">
          <cell r="B390" t="str">
            <v>BA2800</v>
          </cell>
          <cell r="C390" t="str">
            <v>B.16.C.3)  Accant. per quote inutilizzate contributi da soggetti pubblici per ricerca</v>
          </cell>
          <cell r="D390">
            <v>0</v>
          </cell>
        </row>
        <row r="391">
          <cell r="B391" t="str">
            <v>BA2810</v>
          </cell>
          <cell r="C391" t="str">
            <v>B.16.C.4)  Accant. per quote inutilizzate contributi vincolati da privati</v>
          </cell>
          <cell r="D391">
            <v>0</v>
          </cell>
        </row>
        <row r="392">
          <cell r="B392" t="str">
            <v>BA2820</v>
          </cell>
          <cell r="C392" t="str">
            <v>B.16.D) Altri Accant.</v>
          </cell>
          <cell r="D392">
            <v>5814395.4800000004</v>
          </cell>
        </row>
        <row r="393">
          <cell r="B393" t="str">
            <v>BA2830</v>
          </cell>
          <cell r="C393" t="str">
            <v>B.16.D.1)  Accant. per interessi di mora</v>
          </cell>
          <cell r="D393">
            <v>53234</v>
          </cell>
        </row>
        <row r="394">
          <cell r="B394" t="str">
            <v>BA2840</v>
          </cell>
          <cell r="C394" t="str">
            <v>B.16.D.2)  Acc. Rinnovi convenzioni MMG/PLS/MCA</v>
          </cell>
          <cell r="D394">
            <v>1930000</v>
          </cell>
        </row>
        <row r="395">
          <cell r="B395" t="str">
            <v>BA2850</v>
          </cell>
          <cell r="C395" t="str">
            <v>B.16.D.3)  Acc. Rinnovi convenzioni Medici Sumai</v>
          </cell>
          <cell r="D395">
            <v>226000</v>
          </cell>
        </row>
        <row r="396">
          <cell r="B396" t="str">
            <v>BA2860</v>
          </cell>
          <cell r="C396" t="str">
            <v>B.16.D.4)  Acc. Rinnovi contratt.: dirigenza medica</v>
          </cell>
          <cell r="D396">
            <v>2495000</v>
          </cell>
        </row>
        <row r="397">
          <cell r="B397" t="str">
            <v>BA2870</v>
          </cell>
          <cell r="C397" t="str">
            <v>B.16.D.5)  Acc. Rinnovi contratt.: dirigenza non medica</v>
          </cell>
          <cell r="D397">
            <v>325000</v>
          </cell>
        </row>
        <row r="398">
          <cell r="B398" t="str">
            <v>BA2880</v>
          </cell>
          <cell r="C398" t="str">
            <v>B.16.D.6)  Acc. Rinnovi contratt.: comparto</v>
          </cell>
          <cell r="D398">
            <v>0</v>
          </cell>
        </row>
        <row r="399">
          <cell r="B399" t="str">
            <v>BA2890</v>
          </cell>
          <cell r="C399" t="str">
            <v>B.16.D.7) Altri Accant.</v>
          </cell>
          <cell r="D399">
            <v>785161.48</v>
          </cell>
        </row>
        <row r="400">
          <cell r="B400" t="str">
            <v>BZ9999</v>
          </cell>
          <cell r="C400" t="str">
            <v>Totale costi della produzione (B)</v>
          </cell>
          <cell r="D400">
            <v>697316528.54025006</v>
          </cell>
        </row>
        <row r="401">
          <cell r="C401" t="str">
            <v>C)  Proventi e oneri finanziari</v>
          </cell>
        </row>
        <row r="402">
          <cell r="B402" t="str">
            <v>CA0010</v>
          </cell>
          <cell r="C402" t="str">
            <v>C.1) Interessi attivi</v>
          </cell>
          <cell r="D402">
            <v>176.08</v>
          </cell>
        </row>
        <row r="403">
          <cell r="B403" t="str">
            <v>CA0020</v>
          </cell>
          <cell r="C403" t="str">
            <v>C.1.A) Interessi attivi su c/tesoreria unica</v>
          </cell>
          <cell r="D403">
            <v>0.28000000000000003</v>
          </cell>
        </row>
        <row r="404">
          <cell r="B404" t="str">
            <v>CA0030</v>
          </cell>
          <cell r="C404" t="str">
            <v>C.1.B) Interessi attivi su c/c postali e bancari</v>
          </cell>
          <cell r="D404">
            <v>175.8</v>
          </cell>
        </row>
        <row r="405">
          <cell r="B405" t="str">
            <v>CA0040</v>
          </cell>
          <cell r="C405" t="str">
            <v>C.1.C) Altri interessi attivi</v>
          </cell>
          <cell r="D405">
            <v>0</v>
          </cell>
        </row>
        <row r="406">
          <cell r="B406" t="str">
            <v>CA0050</v>
          </cell>
          <cell r="C406" t="str">
            <v>C.2) Altri proventi</v>
          </cell>
          <cell r="D406">
            <v>225785.81</v>
          </cell>
        </row>
        <row r="407">
          <cell r="B407" t="str">
            <v>CA0060</v>
          </cell>
          <cell r="C407" t="str">
            <v>C.2.A) Proventi da partecipazioni</v>
          </cell>
          <cell r="D407">
            <v>225785.81</v>
          </cell>
        </row>
        <row r="408">
          <cell r="B408" t="str">
            <v>CA0070</v>
          </cell>
          <cell r="C408" t="str">
            <v>C.2.B) Proventi finanziari da crediti iscritti nelle immobilizzazioni</v>
          </cell>
          <cell r="D408">
            <v>0</v>
          </cell>
        </row>
        <row r="409">
          <cell r="B409" t="str">
            <v>CA0080</v>
          </cell>
          <cell r="C409" t="str">
            <v>C.2.C) Proventi finanziari da titoli iscritti nelle immobilizzazioni</v>
          </cell>
          <cell r="D409">
            <v>0</v>
          </cell>
        </row>
        <row r="410">
          <cell r="B410" t="str">
            <v>CA0090</v>
          </cell>
          <cell r="C410" t="str">
            <v>C.2.D) Altri proventi finanziari diversi dai precedenti</v>
          </cell>
          <cell r="D410">
            <v>0</v>
          </cell>
        </row>
        <row r="411">
          <cell r="B411" t="str">
            <v>CA0100</v>
          </cell>
          <cell r="C411" t="str">
            <v>C.2.E) Utili su cambi</v>
          </cell>
          <cell r="D411">
            <v>0</v>
          </cell>
        </row>
        <row r="412">
          <cell r="B412" t="str">
            <v>CA0110</v>
          </cell>
          <cell r="C412" t="str">
            <v>C.3)  Interessi passivi</v>
          </cell>
          <cell r="D412">
            <v>23391.06</v>
          </cell>
        </row>
        <row r="413">
          <cell r="B413" t="str">
            <v>CA0120</v>
          </cell>
          <cell r="C413" t="str">
            <v>C.3.A) Interessi passivi su anticipazioni di cassa</v>
          </cell>
          <cell r="D413">
            <v>0</v>
          </cell>
        </row>
        <row r="414">
          <cell r="B414" t="str">
            <v>CA0130</v>
          </cell>
          <cell r="C414" t="str">
            <v>C.3.B) Interessi passivi su mutui</v>
          </cell>
          <cell r="D414">
            <v>0</v>
          </cell>
        </row>
        <row r="415">
          <cell r="B415" t="str">
            <v>CA0140</v>
          </cell>
          <cell r="C415" t="str">
            <v>C.3.C) Altri interessi passivi</v>
          </cell>
          <cell r="D415">
            <v>23391.06</v>
          </cell>
        </row>
        <row r="416">
          <cell r="B416" t="str">
            <v>CA0150</v>
          </cell>
          <cell r="C416" t="str">
            <v>C.4) Altri oneri</v>
          </cell>
          <cell r="D416">
            <v>0</v>
          </cell>
        </row>
        <row r="417">
          <cell r="B417" t="str">
            <v>CA0160</v>
          </cell>
          <cell r="C417" t="str">
            <v>C.4.A) Altri oneri finanziari</v>
          </cell>
          <cell r="D417">
            <v>0</v>
          </cell>
        </row>
        <row r="418">
          <cell r="B418" t="str">
            <v>CA0170</v>
          </cell>
          <cell r="C418" t="str">
            <v>C.4.B) Perdite su cambi</v>
          </cell>
          <cell r="D418">
            <v>0</v>
          </cell>
        </row>
        <row r="419">
          <cell r="B419" t="str">
            <v>CZ9999</v>
          </cell>
          <cell r="C419" t="str">
            <v>Totale proventi e oneri finanziari (C)</v>
          </cell>
          <cell r="D419">
            <v>202570.83</v>
          </cell>
        </row>
        <row r="420">
          <cell r="C420" t="str">
            <v>D)  Rettifiche di valore di attività finanziarie</v>
          </cell>
        </row>
        <row r="421">
          <cell r="B421" t="str">
            <v>DA0010</v>
          </cell>
          <cell r="C421" t="str">
            <v>D.1)  Rivalutazioni</v>
          </cell>
          <cell r="D421">
            <v>0</v>
          </cell>
        </row>
        <row r="422">
          <cell r="B422" t="str">
            <v>DA0020</v>
          </cell>
          <cell r="C422" t="str">
            <v>D.2)  Svalutazioni</v>
          </cell>
          <cell r="D422">
            <v>0</v>
          </cell>
        </row>
        <row r="423">
          <cell r="B423" t="str">
            <v>DZ9999</v>
          </cell>
          <cell r="C423" t="str">
            <v>Totale rettifiche di valore di attività finanziarie (D)</v>
          </cell>
          <cell r="D423">
            <v>0</v>
          </cell>
        </row>
        <row r="424">
          <cell r="C424" t="str">
            <v>E)  Proventi e oneri straordinari</v>
          </cell>
        </row>
        <row r="425">
          <cell r="B425" t="str">
            <v>EA0010</v>
          </cell>
          <cell r="C425" t="str">
            <v>E.1) Proventi straordinari</v>
          </cell>
          <cell r="D425">
            <v>11709517.48</v>
          </cell>
        </row>
        <row r="426">
          <cell r="B426" t="str">
            <v>EA0020</v>
          </cell>
          <cell r="C426" t="str">
            <v>E.1.A) Plusvalenze</v>
          </cell>
          <cell r="D426">
            <v>0</v>
          </cell>
        </row>
        <row r="427">
          <cell r="B427" t="str">
            <v>EA0030</v>
          </cell>
          <cell r="C427" t="str">
            <v>E.1.B) Altri proventi straordinari</v>
          </cell>
          <cell r="D427">
            <v>11709517.48</v>
          </cell>
        </row>
        <row r="428">
          <cell r="B428" t="str">
            <v>EA0040</v>
          </cell>
          <cell r="C428" t="str">
            <v>E.1.B.1) Proventi da donazioni e liberalità diverse</v>
          </cell>
          <cell r="D428">
            <v>0</v>
          </cell>
        </row>
        <row r="429">
          <cell r="B429" t="str">
            <v>EA0050</v>
          </cell>
          <cell r="C429" t="str">
            <v>E.1.B.2) Sopravvenienze attive</v>
          </cell>
          <cell r="D429">
            <v>11314723.300000001</v>
          </cell>
        </row>
        <row r="430">
          <cell r="B430" t="str">
            <v>EA0060</v>
          </cell>
          <cell r="C430" t="str">
            <v xml:space="preserve">E.1.B.2.1) Sopravvenienze attive v/Az. sanit. pubbl. della Regione </v>
          </cell>
          <cell r="D430">
            <v>0</v>
          </cell>
        </row>
        <row r="431">
          <cell r="B431" t="str">
            <v>EA0070</v>
          </cell>
          <cell r="C431" t="str">
            <v>E.1.B.2.2) Sopravvenienze attive v/terzi</v>
          </cell>
          <cell r="D431">
            <v>11314723.300000001</v>
          </cell>
        </row>
        <row r="432">
          <cell r="B432" t="str">
            <v>EA0080</v>
          </cell>
          <cell r="C432" t="str">
            <v>E.1.B.2.2.A) Sopravvenienze attive v/terzi relative alla mobilità extraregionale</v>
          </cell>
          <cell r="D432">
            <v>0</v>
          </cell>
        </row>
        <row r="433">
          <cell r="B433" t="str">
            <v>EA0090</v>
          </cell>
          <cell r="C433" t="str">
            <v>E.1.B.2.2.B) Sopravvenienze attive v/terzi relative al personale</v>
          </cell>
          <cell r="D433">
            <v>1948787.84</v>
          </cell>
        </row>
        <row r="434">
          <cell r="B434" t="str">
            <v>EA0100</v>
          </cell>
          <cell r="C434" t="str">
            <v>E.1.B.2.2.C) Sopravvenienze attive v/terzi relative alle convenzioni con medici di base</v>
          </cell>
          <cell r="D434">
            <v>613.32000000000005</v>
          </cell>
        </row>
        <row r="435">
          <cell r="B435" t="str">
            <v>EA0110</v>
          </cell>
          <cell r="C435" t="str">
            <v>E.1.B.2.2.D) Sopravvenienze attive v/terzi relative alle convenzioni per la specialistica</v>
          </cell>
          <cell r="D435">
            <v>0</v>
          </cell>
        </row>
        <row r="436">
          <cell r="B436" t="str">
            <v>EA0120</v>
          </cell>
          <cell r="C436" t="str">
            <v>E.1.B.2.2.E) Soprav. attive v/terzi relative all'acquisto prestaz. sanitarie da op. accreditati</v>
          </cell>
          <cell r="D436">
            <v>1174.26</v>
          </cell>
        </row>
        <row r="437">
          <cell r="B437" t="str">
            <v>EA0130</v>
          </cell>
          <cell r="C437" t="str">
            <v>E.1.B.2.2.F) Sopravvenienze attive v/terzi relative all'acquisto di beni e servizi</v>
          </cell>
          <cell r="D437">
            <v>1136764.32</v>
          </cell>
        </row>
        <row r="438">
          <cell r="B438" t="str">
            <v>EA0140</v>
          </cell>
          <cell r="C438" t="str">
            <v>E.1.B.2.2.G) Altre sopravvenienze attive v/terzi</v>
          </cell>
          <cell r="D438">
            <v>8227383.5599999996</v>
          </cell>
        </row>
        <row r="439">
          <cell r="B439" t="str">
            <v>EA0150</v>
          </cell>
          <cell r="C439" t="str">
            <v xml:space="preserve">E.1.B.3) Insussistenze attive </v>
          </cell>
          <cell r="D439">
            <v>389950.26999999996</v>
          </cell>
        </row>
        <row r="440">
          <cell r="B440" t="str">
            <v>EA0160</v>
          </cell>
          <cell r="C440" t="str">
            <v>E.1.B.3.1) Insussistenze attive v/Az. sanit. pubbl. della Regione</v>
          </cell>
          <cell r="D440">
            <v>0</v>
          </cell>
        </row>
        <row r="441">
          <cell r="B441" t="str">
            <v>EA0170</v>
          </cell>
          <cell r="C441" t="str">
            <v>E.1.B.3.2) Insussistenze attive v/terzi</v>
          </cell>
          <cell r="D441">
            <v>389950.26999999996</v>
          </cell>
        </row>
        <row r="442">
          <cell r="B442" t="str">
            <v>EA0180</v>
          </cell>
          <cell r="C442" t="str">
            <v>E.1.B.3.2.A) Insussistenze attive v/terzi relative alla mobilità extraregionale</v>
          </cell>
          <cell r="D442">
            <v>0</v>
          </cell>
        </row>
        <row r="443">
          <cell r="B443" t="str">
            <v>EA0190</v>
          </cell>
          <cell r="C443" t="str">
            <v>E.1.B.3.2.B) Insussistenze attive v/terzi relative al personale</v>
          </cell>
          <cell r="D443">
            <v>0</v>
          </cell>
        </row>
        <row r="444">
          <cell r="B444" t="str">
            <v>EA0200</v>
          </cell>
          <cell r="C444" t="str">
            <v>E.1.B.3.2.C) Insussistenze attive v/terzi relative alle convenzioni con medici di base</v>
          </cell>
          <cell r="D444">
            <v>0</v>
          </cell>
        </row>
        <row r="445">
          <cell r="B445" t="str">
            <v>EA0210</v>
          </cell>
          <cell r="C445" t="str">
            <v>E.1.B.3.2.D) Insussistenze attive v/terzi relative alle convenzioni per la specialistica</v>
          </cell>
          <cell r="D445">
            <v>0</v>
          </cell>
        </row>
        <row r="446">
          <cell r="B446" t="str">
            <v>EA0220</v>
          </cell>
          <cell r="C446" t="str">
            <v>E.1.B.3.2.E) Insuss. attive v/terzi relative all'acquisto prestaz. sanitarie da op. accreditati</v>
          </cell>
          <cell r="D446">
            <v>0</v>
          </cell>
        </row>
        <row r="447">
          <cell r="B447" t="str">
            <v>EA0230</v>
          </cell>
          <cell r="C447" t="str">
            <v>E.1.B.3.2.F) Insussistenze attive v/terzi relative all'acquisto di beni e servizi</v>
          </cell>
          <cell r="D447">
            <v>659.55</v>
          </cell>
        </row>
        <row r="448">
          <cell r="B448" t="str">
            <v>EA0240</v>
          </cell>
          <cell r="C448" t="str">
            <v>E.1.B.3.2.G) Altre insussistenze attive v/terzi</v>
          </cell>
          <cell r="D448">
            <v>389290.72</v>
          </cell>
        </row>
        <row r="449">
          <cell r="B449" t="str">
            <v>EA0250</v>
          </cell>
          <cell r="C449" t="str">
            <v>E.1.B.4) Altri proventi straordinari</v>
          </cell>
          <cell r="D449">
            <v>4843.91</v>
          </cell>
        </row>
        <row r="450">
          <cell r="B450" t="str">
            <v>EA0260</v>
          </cell>
          <cell r="C450" t="str">
            <v>E.2) Oneri straordinari</v>
          </cell>
          <cell r="D450">
            <v>2841825.2</v>
          </cell>
        </row>
        <row r="451">
          <cell r="B451" t="str">
            <v>EA0270</v>
          </cell>
          <cell r="C451" t="str">
            <v>E.2.A) Minusvalenze</v>
          </cell>
          <cell r="D451">
            <v>0</v>
          </cell>
        </row>
        <row r="452">
          <cell r="B452" t="str">
            <v>EA0280</v>
          </cell>
          <cell r="C452" t="str">
            <v>E.2.B) Altri oneri straordinari</v>
          </cell>
          <cell r="D452">
            <v>2841825.2</v>
          </cell>
        </row>
        <row r="453">
          <cell r="B453" t="str">
            <v>EA0290</v>
          </cell>
          <cell r="C453" t="str">
            <v>E.2.B.1) Oneri tributari da esercizi precedenti</v>
          </cell>
          <cell r="D453">
            <v>234428.16</v>
          </cell>
        </row>
        <row r="454">
          <cell r="B454" t="str">
            <v>EA0300</v>
          </cell>
          <cell r="C454" t="str">
            <v>E.2.B.2) Oneri da cause civili ed oneri processuali</v>
          </cell>
          <cell r="D454">
            <v>279809.34999999998</v>
          </cell>
        </row>
        <row r="455">
          <cell r="B455" t="str">
            <v>EA0310</v>
          </cell>
          <cell r="C455" t="str">
            <v>E.2.B.3) Sopravvenienze passive</v>
          </cell>
          <cell r="D455">
            <v>2102546.9700000002</v>
          </cell>
        </row>
        <row r="456">
          <cell r="B456" t="str">
            <v>EA0320</v>
          </cell>
          <cell r="C456" t="str">
            <v>E.2.B.3.1) Sopravvenienze passive v/Az. sanit. pubbl. della Regione</v>
          </cell>
          <cell r="D456">
            <v>0</v>
          </cell>
        </row>
        <row r="457">
          <cell r="B457" t="str">
            <v>EA0330</v>
          </cell>
          <cell r="C457" t="str">
            <v>E.2.B.3.1.A) Sopravvenienze passive v/Az. sanit. pubbl. relative alla mobilità intraregionale</v>
          </cell>
          <cell r="D457">
            <v>0</v>
          </cell>
        </row>
        <row r="458">
          <cell r="B458" t="str">
            <v>EA0340</v>
          </cell>
          <cell r="C458" t="str">
            <v>E.2.B.3.1.B) Altre sopravvenienze passive v/Az. sanit. pubbl. della Regione</v>
          </cell>
          <cell r="D458">
            <v>0</v>
          </cell>
        </row>
        <row r="459">
          <cell r="B459" t="str">
            <v>EA0350</v>
          </cell>
          <cell r="C459" t="str">
            <v>E.2.B.3.2) Sopravvenienze passive v/terzi</v>
          </cell>
          <cell r="D459">
            <v>2102546.9700000002</v>
          </cell>
        </row>
        <row r="460">
          <cell r="B460" t="str">
            <v>EA0360</v>
          </cell>
          <cell r="C460" t="str">
            <v>E.2.B.3.2.A) Soprav. passive v/terzi relative alla mobilità extraregionale</v>
          </cell>
          <cell r="D460">
            <v>0</v>
          </cell>
        </row>
        <row r="461">
          <cell r="B461" t="str">
            <v>EA0370</v>
          </cell>
          <cell r="C461" t="str">
            <v>E.2.B.3.2.B) Sopravvenienze passive v/terzi relative al personale</v>
          </cell>
          <cell r="D461">
            <v>498556.81000000006</v>
          </cell>
        </row>
        <row r="462">
          <cell r="B462" t="str">
            <v>EA0380</v>
          </cell>
          <cell r="C462" t="str">
            <v>E.2.B.3.2.B.1) Soprav. passive v/terzi relative al personale - dirigenza medica</v>
          </cell>
          <cell r="D462">
            <v>160382.42000000001</v>
          </cell>
        </row>
        <row r="463">
          <cell r="B463" t="str">
            <v>EA0390</v>
          </cell>
          <cell r="C463" t="str">
            <v>E.2.B.3.2.B.2) Soprav. passive v/terzi relative al personale - dirigenza non medica</v>
          </cell>
          <cell r="D463">
            <v>83131.320000000007</v>
          </cell>
        </row>
        <row r="464">
          <cell r="B464" t="str">
            <v>EA0400</v>
          </cell>
          <cell r="C464" t="str">
            <v>E.2.B.3.2.B.3) Soprav. passive v/terzi relative al personale - comparto</v>
          </cell>
          <cell r="D464">
            <v>255043.07</v>
          </cell>
        </row>
        <row r="465">
          <cell r="B465" t="str">
            <v>EA0410</v>
          </cell>
          <cell r="C465" t="str">
            <v>E.2.B.3.2.C) Soprav. passive v/terzi relative alle convenzioni con medici di base</v>
          </cell>
          <cell r="D465">
            <v>1715.87</v>
          </cell>
        </row>
        <row r="466">
          <cell r="B466" t="str">
            <v>EA0420</v>
          </cell>
          <cell r="C466" t="str">
            <v>E.2.B.3.2.D) Soprav. passive v/terzi relative alle convenzioni per la specialistica</v>
          </cell>
          <cell r="D466">
            <v>0</v>
          </cell>
        </row>
        <row r="467">
          <cell r="B467" t="str">
            <v>EA0430</v>
          </cell>
          <cell r="C467" t="str">
            <v>E.2.B.3.2.E) Soprav. Pas. v/terzi relative all'acquisto prestaz. Sanit. da op. accred.</v>
          </cell>
          <cell r="D467">
            <v>0</v>
          </cell>
        </row>
        <row r="468">
          <cell r="B468" t="str">
            <v>EA0440</v>
          </cell>
          <cell r="C468" t="str">
            <v>E.2.B.3.2.F) Sopravvenienze passive v/terzi relative all'acquisto di beni e servizi</v>
          </cell>
          <cell r="D468">
            <v>1585650.53</v>
          </cell>
        </row>
        <row r="469">
          <cell r="B469" t="str">
            <v>EA0450</v>
          </cell>
          <cell r="C469" t="str">
            <v>E.2.B.3.2.G) Altre sopravvenienze passive v/terzi</v>
          </cell>
          <cell r="D469">
            <v>16623.759999999998</v>
          </cell>
        </row>
        <row r="470">
          <cell r="B470" t="str">
            <v>EA0460</v>
          </cell>
          <cell r="C470" t="str">
            <v>E.2.B.4) Insussistenze passive</v>
          </cell>
          <cell r="D470">
            <v>4916.1099999999997</v>
          </cell>
        </row>
        <row r="471">
          <cell r="B471" t="str">
            <v>EA0470</v>
          </cell>
          <cell r="C471" t="str">
            <v>E.2.B.4.1) Insussistenze passive v/Az. sanit. pubbl. della Regione</v>
          </cell>
          <cell r="D471">
            <v>0</v>
          </cell>
        </row>
        <row r="472">
          <cell r="B472" t="str">
            <v>EA0480</v>
          </cell>
          <cell r="C472" t="str">
            <v>E.2.B.4.2) Insussistenze passive v/terzi</v>
          </cell>
          <cell r="D472">
            <v>4916.1099999999997</v>
          </cell>
        </row>
        <row r="473">
          <cell r="B473" t="str">
            <v>EA0490</v>
          </cell>
          <cell r="C473" t="str">
            <v>E.2.B.4.2.A) Insussistenze passive v/terzi relative alla mobilità extraregionale</v>
          </cell>
          <cell r="D473">
            <v>0</v>
          </cell>
        </row>
        <row r="474">
          <cell r="B474" t="str">
            <v>EA0500</v>
          </cell>
          <cell r="C474" t="str">
            <v>E.2.B.4.2.B) Insussistenze passive v/terzi relative al personale</v>
          </cell>
          <cell r="D474">
            <v>0</v>
          </cell>
        </row>
        <row r="475">
          <cell r="B475" t="str">
            <v>EA0510</v>
          </cell>
          <cell r="C475" t="str">
            <v>E.2.B.4.2.C) Insussistenze passive v/terzi relative alle convenzioni con medici di base</v>
          </cell>
          <cell r="D475">
            <v>0</v>
          </cell>
        </row>
        <row r="476">
          <cell r="B476" t="str">
            <v>EA0520</v>
          </cell>
          <cell r="C476" t="str">
            <v>E.2.B.4.2.D) Insussistenze passive v/terzi relative alle convenzioni per la specialistica</v>
          </cell>
          <cell r="D476">
            <v>0</v>
          </cell>
        </row>
        <row r="477">
          <cell r="B477" t="str">
            <v>EA0530</v>
          </cell>
          <cell r="C477" t="str">
            <v>E.2.B.4.2.E) Insuss. passive v/terzi relative all'acquisto prestaz. sanitarie da op. accreditati</v>
          </cell>
          <cell r="D477">
            <v>0</v>
          </cell>
        </row>
        <row r="478">
          <cell r="B478" t="str">
            <v>EA0540</v>
          </cell>
          <cell r="C478" t="str">
            <v>E.2.B.4.2.F) Insussistenze passive v/terzi relative all'acquisto di beni e servizi</v>
          </cell>
          <cell r="D478">
            <v>0</v>
          </cell>
        </row>
        <row r="479">
          <cell r="B479" t="str">
            <v>EA0550</v>
          </cell>
          <cell r="C479" t="str">
            <v>E.2.B.4.2.G) Altre insussistenze passive v/terzi</v>
          </cell>
          <cell r="D479">
            <v>4916.1099999999997</v>
          </cell>
        </row>
        <row r="480">
          <cell r="B480" t="str">
            <v>EA0560</v>
          </cell>
          <cell r="C480" t="str">
            <v>E.2.B.5) Altri oneri straordinari</v>
          </cell>
          <cell r="D480">
            <v>220124.61000000002</v>
          </cell>
        </row>
        <row r="481">
          <cell r="B481" t="str">
            <v>EZ9999</v>
          </cell>
          <cell r="C481" t="str">
            <v>Totale proventi e oneri straordinari (E)</v>
          </cell>
          <cell r="D481">
            <v>8867692.2800000012</v>
          </cell>
        </row>
        <row r="482">
          <cell r="B482" t="str">
            <v>XA0000</v>
          </cell>
          <cell r="C482" t="str">
            <v>Risultato prima delle imposte (A - B +/- C +/- D +/- E)</v>
          </cell>
          <cell r="D482">
            <v>13656391.669749843</v>
          </cell>
        </row>
        <row r="483">
          <cell r="C483" t="str">
            <v xml:space="preserve">Imposte e tasse </v>
          </cell>
        </row>
        <row r="484">
          <cell r="B484" t="str">
            <v>YA0010</v>
          </cell>
          <cell r="C484" t="str">
            <v>Y.1) IRAP</v>
          </cell>
          <cell r="D484">
            <v>13319495.409999998</v>
          </cell>
        </row>
        <row r="485">
          <cell r="B485" t="str">
            <v>YA0020</v>
          </cell>
          <cell r="C485" t="str">
            <v>Y.1.A) IRAP relativa a personale dipendente</v>
          </cell>
          <cell r="D485">
            <v>12130101.68</v>
          </cell>
        </row>
        <row r="486">
          <cell r="B486" t="str">
            <v>YA0030</v>
          </cell>
          <cell r="C486" t="str">
            <v>Y.1.B) IRAP relativa a collaboratori e personale assimilato a lavoro dipendente</v>
          </cell>
          <cell r="D486">
            <v>823518.35</v>
          </cell>
        </row>
        <row r="487">
          <cell r="B487" t="str">
            <v>YA0040</v>
          </cell>
          <cell r="C487" t="str">
            <v>Y.1.C) IRAP relativa ad attività di libera professione (intramoenia)</v>
          </cell>
          <cell r="D487">
            <v>353906.79</v>
          </cell>
        </row>
        <row r="488">
          <cell r="B488" t="str">
            <v>YA0050</v>
          </cell>
          <cell r="C488" t="str">
            <v>Y.1.D) IRAP relativa ad attività commerciale</v>
          </cell>
          <cell r="D488">
            <v>11968.59</v>
          </cell>
        </row>
        <row r="489">
          <cell r="B489" t="str">
            <v>YA0060</v>
          </cell>
          <cell r="C489" t="str">
            <v>Y.2) IRES</v>
          </cell>
          <cell r="D489">
            <v>310010.39</v>
          </cell>
        </row>
        <row r="490">
          <cell r="B490" t="str">
            <v>YA0070</v>
          </cell>
          <cell r="C490" t="str">
            <v>Y.2.A) IRES su attività istituzionale</v>
          </cell>
          <cell r="D490">
            <v>310010.39</v>
          </cell>
        </row>
        <row r="491">
          <cell r="B491" t="str">
            <v>YA0080</v>
          </cell>
          <cell r="C491" t="str">
            <v>Y.2.B) IRES su attività commerciale</v>
          </cell>
          <cell r="D491">
            <v>0</v>
          </cell>
        </row>
        <row r="492">
          <cell r="B492" t="str">
            <v>YA0090</v>
          </cell>
          <cell r="C492" t="str">
            <v>Y.3) Accantonamento a F.do Imposte (Accertamenti, condoni, ecc.)</v>
          </cell>
          <cell r="D492">
            <v>0</v>
          </cell>
        </row>
        <row r="493">
          <cell r="B493" t="str">
            <v>YZ9999</v>
          </cell>
          <cell r="C493" t="str">
            <v>Totale imposte e tasse</v>
          </cell>
          <cell r="D493">
            <v>13629505.799999999</v>
          </cell>
        </row>
        <row r="494">
          <cell r="B494" t="str">
            <v>ZZ9999</v>
          </cell>
          <cell r="C494" t="str">
            <v>RISULTATO DI ESERCIZIO</v>
          </cell>
          <cell r="D494">
            <v>26885.869749844074</v>
          </cell>
        </row>
      </sheetData>
      <sheetData sheetId="2"/>
      <sheetData sheetId="3"/>
      <sheetData sheetId="4">
        <row r="8">
          <cell r="D8" t="str">
            <v>AAZ999</v>
          </cell>
          <cell r="E8" t="str">
            <v>A) IMMOBILIZZAZIONI</v>
          </cell>
          <cell r="F8">
            <v>92336817.500000015</v>
          </cell>
        </row>
        <row r="9">
          <cell r="D9" t="str">
            <v>AAA000</v>
          </cell>
          <cell r="E9" t="str">
            <v>A.I) IMMOBILIZZAZIONI IMMATERIALI</v>
          </cell>
          <cell r="F9">
            <v>1314499.1400000006</v>
          </cell>
        </row>
        <row r="10">
          <cell r="D10" t="str">
            <v>AAA010</v>
          </cell>
          <cell r="E10" t="str">
            <v>A.I.1) Costi di impianto e di ampliamento</v>
          </cell>
          <cell r="F10">
            <v>0</v>
          </cell>
        </row>
        <row r="11">
          <cell r="D11" t="str">
            <v>AAA020</v>
          </cell>
          <cell r="E11" t="str">
            <v>A.I.1.a) Costi di impianto e di ampliamento</v>
          </cell>
          <cell r="F11">
            <v>0</v>
          </cell>
        </row>
        <row r="12">
          <cell r="D12" t="str">
            <v>AAA030</v>
          </cell>
          <cell r="E12" t="str">
            <v>A.I.1.b) F.do Amm.to costi di impianto e di ampliamento</v>
          </cell>
          <cell r="F12">
            <v>0</v>
          </cell>
        </row>
        <row r="13">
          <cell r="D13" t="str">
            <v>AAA040</v>
          </cell>
          <cell r="E13" t="str">
            <v>A.I.2) Costi di ricerca, sviluppo</v>
          </cell>
          <cell r="F13">
            <v>0</v>
          </cell>
        </row>
        <row r="14">
          <cell r="D14" t="str">
            <v>AAA050</v>
          </cell>
          <cell r="E14" t="str">
            <v>A.I.2.a) Costi di ricerca e sviluppo</v>
          </cell>
          <cell r="F14">
            <v>0</v>
          </cell>
        </row>
        <row r="15">
          <cell r="D15" t="str">
            <v>AAA060</v>
          </cell>
          <cell r="E15" t="str">
            <v>A.I.2.b) F.do Amm.to costi di ricerca e sviluppo</v>
          </cell>
          <cell r="F15">
            <v>0</v>
          </cell>
        </row>
        <row r="16">
          <cell r="D16" t="str">
            <v>AAA070</v>
          </cell>
          <cell r="E16" t="str">
            <v>A.I.3) Diritti di brevetto e diritti di utilizzazione delle opere d'ingegno</v>
          </cell>
          <cell r="F16">
            <v>0</v>
          </cell>
        </row>
        <row r="17">
          <cell r="D17" t="str">
            <v>AAA080</v>
          </cell>
          <cell r="E17" t="str">
            <v>A.I.3.a) Diritti di brevetto e diritti di utilizzazione delle opere d'ingegno - derivanti dall'attività di 
ricerca</v>
          </cell>
          <cell r="F17">
            <v>0</v>
          </cell>
        </row>
        <row r="18">
          <cell r="D18" t="str">
            <v>AAA090</v>
          </cell>
          <cell r="E18" t="str">
            <v>A.I.3.b) F.do Amm.to diritti di brevetto e diritti di utilizzazione delle opere d'ingegno - derivanti
 dall'attività di ricerca</v>
          </cell>
          <cell r="F18">
            <v>0</v>
          </cell>
        </row>
        <row r="19">
          <cell r="D19" t="str">
            <v>AAA100</v>
          </cell>
          <cell r="E19" t="str">
            <v>A.I.3.c) Diritti di brevetto e diritti di utilizzazione delle opere d'ingegno - altri</v>
          </cell>
          <cell r="F19">
            <v>0</v>
          </cell>
        </row>
        <row r="20">
          <cell r="D20" t="str">
            <v>AAA110</v>
          </cell>
          <cell r="E20" t="str">
            <v>A.I.3.d) F.do Amm.to diritti di brevetto e diritti di utilizzazione delle opere d'ingegno - altri</v>
          </cell>
          <cell r="F20">
            <v>0</v>
          </cell>
        </row>
        <row r="21">
          <cell r="D21" t="str">
            <v>AAA120</v>
          </cell>
          <cell r="E21" t="str">
            <v>A.I.4) immobilizzazioni immateriali in corso e acconti</v>
          </cell>
          <cell r="F21">
            <v>0</v>
          </cell>
        </row>
        <row r="22">
          <cell r="D22" t="str">
            <v>AAA130</v>
          </cell>
          <cell r="E22" t="str">
            <v>A.I.5) Altre immobilizzazioni immateriali</v>
          </cell>
          <cell r="F22">
            <v>1314499.1400000006</v>
          </cell>
        </row>
        <row r="23">
          <cell r="D23" t="str">
            <v>AAA140</v>
          </cell>
          <cell r="E23" t="str">
            <v>A.I.5.a) Concessioni, licenze, marchi e diritti simili</v>
          </cell>
          <cell r="F23">
            <v>5599860.5700000003</v>
          </cell>
        </row>
        <row r="24">
          <cell r="D24" t="str">
            <v>AAA150</v>
          </cell>
          <cell r="E24" t="str">
            <v>A.I.5.b) F.do Amm.to Concessioni, licenze, marchi e diritti simili</v>
          </cell>
          <cell r="F24">
            <v>4285361.43</v>
          </cell>
        </row>
        <row r="25">
          <cell r="D25" t="str">
            <v>AAA160</v>
          </cell>
          <cell r="E25" t="str">
            <v>A.I.5.c) Migliorie su beni di terzi</v>
          </cell>
          <cell r="F25">
            <v>0</v>
          </cell>
        </row>
        <row r="26">
          <cell r="D26" t="str">
            <v>AAA170</v>
          </cell>
          <cell r="E26" t="str">
            <v>A.I.5.d) F.do Amm.to migliorie su beni di terzi</v>
          </cell>
          <cell r="F26">
            <v>0</v>
          </cell>
        </row>
        <row r="27">
          <cell r="D27" t="str">
            <v>AAA180</v>
          </cell>
          <cell r="E27" t="str">
            <v>A.I.5.e) Pubblicità</v>
          </cell>
          <cell r="F27">
            <v>0</v>
          </cell>
        </row>
        <row r="28">
          <cell r="D28" t="str">
            <v>AAA190</v>
          </cell>
          <cell r="E28" t="str">
            <v>A.I.5.f) F.do Amm.to pubblicità</v>
          </cell>
          <cell r="F28">
            <v>0</v>
          </cell>
        </row>
        <row r="29">
          <cell r="D29" t="str">
            <v>AAA200</v>
          </cell>
          <cell r="E29" t="str">
            <v>A.I.5.g) Altre immobilizzazioni immateriali</v>
          </cell>
          <cell r="F29">
            <v>0</v>
          </cell>
        </row>
        <row r="30">
          <cell r="D30" t="str">
            <v>AAA210</v>
          </cell>
          <cell r="E30" t="str">
            <v>A.I.5.h) F.do Amm.to altre immobilizzazioni immateriali</v>
          </cell>
          <cell r="F30">
            <v>0</v>
          </cell>
        </row>
        <row r="31">
          <cell r="D31" t="str">
            <v>AAA220</v>
          </cell>
          <cell r="E31" t="str">
            <v>A.I.6) Fondo Svalutazione Imm.ni Immateriali</v>
          </cell>
          <cell r="F31">
            <v>0</v>
          </cell>
        </row>
        <row r="32">
          <cell r="D32" t="str">
            <v>AAA230</v>
          </cell>
          <cell r="E32" t="str">
            <v>A.I.6.a) F.do Svalut. Costi di impianto e di ampliamento</v>
          </cell>
          <cell r="F32">
            <v>0</v>
          </cell>
        </row>
        <row r="33">
          <cell r="D33" t="str">
            <v>AAA240</v>
          </cell>
          <cell r="E33" t="str">
            <v>A.I.6.b) F.do Svalut. Costi di ricerca e sviluppo</v>
          </cell>
          <cell r="F33">
            <v>0</v>
          </cell>
        </row>
        <row r="34">
          <cell r="D34" t="str">
            <v>AAA250</v>
          </cell>
          <cell r="E34" t="str">
            <v>A.I.6.c) F.do Svalut. Diritti di brevetto e diritti di utilizzazione delle opere d'ingegno</v>
          </cell>
          <cell r="F34">
            <v>0</v>
          </cell>
        </row>
        <row r="35">
          <cell r="D35" t="str">
            <v>AAA260</v>
          </cell>
          <cell r="E35" t="str">
            <v>A.I.6.d) F.do Svalut. Altre immobilizzazioni immateriali</v>
          </cell>
          <cell r="F35">
            <v>0</v>
          </cell>
        </row>
        <row r="36">
          <cell r="D36" t="str">
            <v>AAA270</v>
          </cell>
          <cell r="E36" t="str">
            <v>A.II)  IMMOBILIZZAZIONI MATERIALI</v>
          </cell>
          <cell r="F36">
            <v>90899757.330000013</v>
          </cell>
        </row>
        <row r="37">
          <cell r="D37" t="str">
            <v>AAA280</v>
          </cell>
          <cell r="E37" t="str">
            <v>A.II.1) Terreni</v>
          </cell>
          <cell r="F37">
            <v>858181.67</v>
          </cell>
        </row>
        <row r="38">
          <cell r="D38" t="str">
            <v>AAA290</v>
          </cell>
          <cell r="E38" t="str">
            <v>A.II.1.a) Terreni disponibili</v>
          </cell>
          <cell r="F38">
            <v>858181.67</v>
          </cell>
        </row>
        <row r="39">
          <cell r="D39" t="str">
            <v>AAA300</v>
          </cell>
          <cell r="E39" t="str">
            <v>A.II.1.b) Terreni indisponibili</v>
          </cell>
          <cell r="F39">
            <v>0</v>
          </cell>
        </row>
        <row r="40">
          <cell r="D40" t="str">
            <v>AAA310</v>
          </cell>
          <cell r="E40" t="str">
            <v>A.II.2) Fabbricati</v>
          </cell>
          <cell r="F40">
            <v>74188628.040000007</v>
          </cell>
        </row>
        <row r="41">
          <cell r="D41" t="str">
            <v>AAA320</v>
          </cell>
          <cell r="E41" t="str">
            <v>A.II.2.a) Fabbricati non strumentali (disponibili)</v>
          </cell>
          <cell r="F41">
            <v>0</v>
          </cell>
        </row>
        <row r="42">
          <cell r="D42" t="str">
            <v>AAA330</v>
          </cell>
          <cell r="E42" t="str">
            <v>A.II.2.a.1) Fabbricati non strumentali (disponibili)</v>
          </cell>
          <cell r="F42">
            <v>433359</v>
          </cell>
        </row>
        <row r="43">
          <cell r="D43" t="str">
            <v>AAA340</v>
          </cell>
          <cell r="E43" t="str">
            <v>A.II.2.a.2) F.do Amm.to Fabbricati non strumentali (disponibili)</v>
          </cell>
          <cell r="F43">
            <v>433359</v>
          </cell>
        </row>
        <row r="44">
          <cell r="D44" t="str">
            <v>AAA350</v>
          </cell>
          <cell r="E44" t="str">
            <v>A.II.2.b) Fabbricati strumentali (indisponibili)</v>
          </cell>
          <cell r="F44">
            <v>74188628.040000007</v>
          </cell>
        </row>
        <row r="45">
          <cell r="D45" t="str">
            <v>AAA360</v>
          </cell>
          <cell r="E45" t="str">
            <v>A.II.2.b.1) Fabbricati strumentali (indisponibili)</v>
          </cell>
          <cell r="F45">
            <v>148409525.94</v>
          </cell>
        </row>
        <row r="46">
          <cell r="D46" t="str">
            <v>AAA370</v>
          </cell>
          <cell r="E46" t="str">
            <v>A.II.2.b.2) F.do Amm.to Fabbricati strumentali (indisponibili)</v>
          </cell>
          <cell r="F46">
            <v>74220897.899999991</v>
          </cell>
        </row>
        <row r="47">
          <cell r="D47" t="str">
            <v>AAA380</v>
          </cell>
          <cell r="E47" t="str">
            <v>A.II.3) Impianti e macchinari</v>
          </cell>
          <cell r="F47">
            <v>586448.80999999959</v>
          </cell>
        </row>
        <row r="48">
          <cell r="D48" t="str">
            <v>AAA390</v>
          </cell>
          <cell r="E48" t="str">
            <v>A.II.3.a) Impianti e macchinari</v>
          </cell>
          <cell r="F48">
            <v>7596429.6799999997</v>
          </cell>
        </row>
        <row r="49">
          <cell r="D49" t="str">
            <v>AAA400</v>
          </cell>
          <cell r="E49" t="str">
            <v>A.II.3.b) F.do Amm.to Impianti e macchinari</v>
          </cell>
          <cell r="F49">
            <v>7009980.8700000001</v>
          </cell>
        </row>
        <row r="50">
          <cell r="D50" t="str">
            <v>AAA410</v>
          </cell>
          <cell r="E50" t="str">
            <v>A.II.4) Attrezzature sanitarie e scientifiche</v>
          </cell>
          <cell r="F50">
            <v>11803158.170000002</v>
          </cell>
        </row>
        <row r="51">
          <cell r="D51" t="str">
            <v>AAA420</v>
          </cell>
          <cell r="E51" t="str">
            <v>A.II.4.a) Attrezzature sanitarie e scientifiche</v>
          </cell>
          <cell r="F51">
            <v>74691606.120000005</v>
          </cell>
        </row>
        <row r="52">
          <cell r="D52" t="str">
            <v>AAA430</v>
          </cell>
          <cell r="E52" t="str">
            <v>A.II.4.b) F.do Amm.to Attrezzature sanitarie e scientifiche</v>
          </cell>
          <cell r="F52">
            <v>62888447.950000003</v>
          </cell>
        </row>
        <row r="53">
          <cell r="D53" t="str">
            <v>AAA440</v>
          </cell>
          <cell r="E53" t="str">
            <v>A.II.5) Mobili e arredi</v>
          </cell>
          <cell r="F53">
            <v>867212.04999999981</v>
          </cell>
        </row>
        <row r="54">
          <cell r="D54" t="str">
            <v>AAA450</v>
          </cell>
          <cell r="E54" t="str">
            <v>A.II.5.a) Mobili e arredi</v>
          </cell>
          <cell r="F54">
            <v>7192422.3099999996</v>
          </cell>
        </row>
        <row r="55">
          <cell r="D55" t="str">
            <v>AAA460</v>
          </cell>
          <cell r="E55" t="str">
            <v>A.II.5.b) F.do Amm.to Mobili e arredi</v>
          </cell>
          <cell r="F55">
            <v>6325210.2599999998</v>
          </cell>
        </row>
        <row r="56">
          <cell r="D56" t="str">
            <v>AAA470</v>
          </cell>
          <cell r="E56" t="str">
            <v>A.II.6) Automezzi</v>
          </cell>
          <cell r="F56">
            <v>33882.330000000075</v>
          </cell>
        </row>
        <row r="57">
          <cell r="D57" t="str">
            <v>AAA480</v>
          </cell>
          <cell r="E57" t="str">
            <v>A.II.6.a) Automezzi</v>
          </cell>
          <cell r="F57">
            <v>1934325.97</v>
          </cell>
        </row>
        <row r="58">
          <cell r="D58" t="str">
            <v>AAA490</v>
          </cell>
          <cell r="E58" t="str">
            <v>A.II.6.b) F.do Amm.to Automezzi</v>
          </cell>
          <cell r="F58">
            <v>1900443.64</v>
          </cell>
        </row>
        <row r="59">
          <cell r="D59" t="str">
            <v>AAA500</v>
          </cell>
          <cell r="E59" t="str">
            <v>A.II.7) Oggetti d'arte</v>
          </cell>
          <cell r="F59">
            <v>0</v>
          </cell>
        </row>
        <row r="60">
          <cell r="D60" t="str">
            <v>AAA510</v>
          </cell>
          <cell r="E60" t="str">
            <v>A.II.8) Altre immobilizzazioni materiali</v>
          </cell>
          <cell r="F60">
            <v>652487.21999999881</v>
          </cell>
        </row>
        <row r="61">
          <cell r="D61" t="str">
            <v>AAA520</v>
          </cell>
          <cell r="E61" t="str">
            <v>A.II.8.a) Altre immobilizzazioni materiali</v>
          </cell>
          <cell r="F61">
            <v>8611664.8599999994</v>
          </cell>
        </row>
        <row r="62">
          <cell r="D62" t="str">
            <v>AAA530</v>
          </cell>
          <cell r="E62" t="str">
            <v>A.II.8.b) F.do Amm.to Altre immobilizzazioni materiali</v>
          </cell>
          <cell r="F62">
            <v>7959177.6400000006</v>
          </cell>
        </row>
        <row r="63">
          <cell r="D63" t="str">
            <v>AAA540</v>
          </cell>
          <cell r="E63" t="str">
            <v>A.II.9) Immobilizzazioni materiali in corso e acconti</v>
          </cell>
          <cell r="F63">
            <v>1909759.0399999996</v>
          </cell>
        </row>
        <row r="64">
          <cell r="D64" t="str">
            <v>AAA550</v>
          </cell>
          <cell r="E64" t="str">
            <v>A.II.10) F.do Svalutazione Imm.ni Materiali</v>
          </cell>
          <cell r="F64">
            <v>0</v>
          </cell>
        </row>
        <row r="65">
          <cell r="D65" t="str">
            <v>AAA560</v>
          </cell>
          <cell r="E65" t="str">
            <v>A.II.10.a) F.do Svalut. Terreni</v>
          </cell>
          <cell r="F65">
            <v>0</v>
          </cell>
        </row>
        <row r="66">
          <cell r="D66" t="str">
            <v>AAA570</v>
          </cell>
          <cell r="E66" t="str">
            <v>A.II.10.b) F.do Svalut. Fabbricati</v>
          </cell>
          <cell r="F66">
            <v>0</v>
          </cell>
        </row>
        <row r="67">
          <cell r="D67" t="str">
            <v>AAA580</v>
          </cell>
          <cell r="E67" t="str">
            <v>A.II.10.c) F.do Svalut. Impianti e macchinari</v>
          </cell>
          <cell r="F67">
            <v>0</v>
          </cell>
        </row>
        <row r="68">
          <cell r="D68" t="str">
            <v>AAA590</v>
          </cell>
          <cell r="E68" t="str">
            <v>A.II.10.d) F.do Svalut. Attrezzature sanitarie e scientifiche</v>
          </cell>
          <cell r="F68">
            <v>0</v>
          </cell>
        </row>
        <row r="69">
          <cell r="D69" t="str">
            <v>AAA600</v>
          </cell>
          <cell r="E69" t="str">
            <v>A.II.10.e) F.do Svalut. Mobili e arredi</v>
          </cell>
          <cell r="F69">
            <v>0</v>
          </cell>
        </row>
        <row r="70">
          <cell r="D70" t="str">
            <v>AAA610</v>
          </cell>
          <cell r="E70" t="str">
            <v>A.II.10.f) F.do Svalut. Automezzi</v>
          </cell>
          <cell r="F70">
            <v>0</v>
          </cell>
        </row>
        <row r="71">
          <cell r="D71" t="str">
            <v>AAA620</v>
          </cell>
          <cell r="E71" t="str">
            <v>A.II.10.g) F.do Svalut. Oggetti d'arte</v>
          </cell>
          <cell r="F71">
            <v>0</v>
          </cell>
        </row>
        <row r="72">
          <cell r="D72" t="str">
            <v>AAA630</v>
          </cell>
          <cell r="E72" t="str">
            <v>A.II.10.h) F.do Svalut. Altre immobilizzazioni materiali</v>
          </cell>
          <cell r="F72">
            <v>0</v>
          </cell>
        </row>
        <row r="73">
          <cell r="D73" t="str">
            <v>AAA640</v>
          </cell>
          <cell r="E73" t="str">
            <v>A.III)  IMMOBILIZZAZIONI FINANZIARIE</v>
          </cell>
          <cell r="F73">
            <v>122561.03</v>
          </cell>
        </row>
        <row r="74">
          <cell r="D74" t="str">
            <v>AAA650</v>
          </cell>
          <cell r="E74" t="str">
            <v>A.III.1) Crediti finanziari</v>
          </cell>
          <cell r="F74">
            <v>0</v>
          </cell>
        </row>
        <row r="75">
          <cell r="D75" t="str">
            <v>AAA660</v>
          </cell>
          <cell r="E75" t="str">
            <v>A.III.1.a) Crediti finanziari v/Stato</v>
          </cell>
          <cell r="F75">
            <v>0</v>
          </cell>
        </row>
        <row r="76">
          <cell r="D76" t="str">
            <v>AAA670</v>
          </cell>
          <cell r="E76" t="str">
            <v>A.III.1.b) Crediti finanziari v/Regione</v>
          </cell>
          <cell r="F76">
            <v>0</v>
          </cell>
        </row>
        <row r="77">
          <cell r="D77" t="str">
            <v>AAA680</v>
          </cell>
          <cell r="E77" t="str">
            <v>A.III.1.c) Crediti finanziari v/partecipate</v>
          </cell>
          <cell r="F77">
            <v>0</v>
          </cell>
        </row>
        <row r="78">
          <cell r="D78" t="str">
            <v>AAA690</v>
          </cell>
          <cell r="E78" t="str">
            <v>A.III.1.d) Crediti finanziari v/altri</v>
          </cell>
          <cell r="F78">
            <v>0</v>
          </cell>
        </row>
        <row r="79">
          <cell r="D79" t="str">
            <v>AAA700</v>
          </cell>
          <cell r="E79" t="str">
            <v>A.III.2) Titoli</v>
          </cell>
          <cell r="F79">
            <v>122561.03</v>
          </cell>
        </row>
        <row r="80">
          <cell r="D80" t="str">
            <v>AAA710</v>
          </cell>
          <cell r="E80" t="str">
            <v>A.III.2.a) Partecipazioni</v>
          </cell>
          <cell r="F80">
            <v>122561.03</v>
          </cell>
        </row>
        <row r="81">
          <cell r="D81" t="str">
            <v>AAA720</v>
          </cell>
          <cell r="E81" t="str">
            <v>A.III.2.b) Altri titoli</v>
          </cell>
          <cell r="F81">
            <v>0</v>
          </cell>
        </row>
        <row r="82">
          <cell r="D82" t="str">
            <v>AAA730</v>
          </cell>
          <cell r="E82" t="str">
            <v xml:space="preserve"> A.III.2.b.1) Titoli di Stato</v>
          </cell>
          <cell r="F82">
            <v>0</v>
          </cell>
        </row>
        <row r="83">
          <cell r="D83" t="str">
            <v>AAA740</v>
          </cell>
          <cell r="E83" t="str">
            <v xml:space="preserve"> A.III.2.b.2) Altre Obbligazioni</v>
          </cell>
          <cell r="F83">
            <v>0</v>
          </cell>
        </row>
        <row r="84">
          <cell r="D84" t="str">
            <v>AAA750</v>
          </cell>
          <cell r="E84" t="str">
            <v xml:space="preserve"> A.III.2.b.3) Titoli azionari quotati in Borsa</v>
          </cell>
          <cell r="F84">
            <v>0</v>
          </cell>
        </row>
        <row r="85">
          <cell r="D85" t="str">
            <v>AAA760</v>
          </cell>
          <cell r="E85" t="str">
            <v xml:space="preserve"> A.III.2.b.4) Titoli diversi</v>
          </cell>
          <cell r="F85">
            <v>0</v>
          </cell>
        </row>
        <row r="86">
          <cell r="D86" t="str">
            <v>ABZ999</v>
          </cell>
          <cell r="E86" t="str">
            <v>B)  ATTIVO CIRCOLANTE</v>
          </cell>
          <cell r="F86">
            <v>169706533.31999999</v>
          </cell>
        </row>
        <row r="87">
          <cell r="D87" t="str">
            <v>ABA000</v>
          </cell>
          <cell r="E87" t="str">
            <v>B.I)  RIMANENZE</v>
          </cell>
          <cell r="F87">
            <v>10254945.01</v>
          </cell>
        </row>
        <row r="88">
          <cell r="D88" t="str">
            <v>ABA010</v>
          </cell>
          <cell r="E88" t="str">
            <v>B.I.1) Rimanenze beni sanitari</v>
          </cell>
          <cell r="F88">
            <v>9784615.8499999996</v>
          </cell>
        </row>
        <row r="89">
          <cell r="D89" t="str">
            <v>ABA020</v>
          </cell>
          <cell r="E89" t="str">
            <v xml:space="preserve"> B.I.1.a) Prodotti farmaceutici ed emoderivati</v>
          </cell>
          <cell r="F89">
            <v>4374431.95</v>
          </cell>
        </row>
        <row r="90">
          <cell r="D90" t="str">
            <v>ABA030</v>
          </cell>
          <cell r="E90" t="str">
            <v xml:space="preserve"> B.I.1.b) Sangue ed emocomponenti</v>
          </cell>
          <cell r="F90">
            <v>75687.679999999993</v>
          </cell>
        </row>
        <row r="91">
          <cell r="D91" t="str">
            <v>ABA040</v>
          </cell>
          <cell r="E91" t="str">
            <v xml:space="preserve"> B.I.1.c) Dispositivi medici</v>
          </cell>
          <cell r="F91">
            <v>2159226.14</v>
          </cell>
        </row>
        <row r="92">
          <cell r="D92" t="str">
            <v>ABA050</v>
          </cell>
          <cell r="E92" t="str">
            <v xml:space="preserve"> B.I.1.d) Prodotti dietetici</v>
          </cell>
          <cell r="F92">
            <v>59511.54</v>
          </cell>
        </row>
        <row r="93">
          <cell r="D93" t="str">
            <v>ABA060</v>
          </cell>
          <cell r="E93" t="str">
            <v xml:space="preserve"> B.I.1.e) Materiali per la profilassi (vaccini)</v>
          </cell>
          <cell r="F93">
            <v>832011.57</v>
          </cell>
        </row>
        <row r="94">
          <cell r="D94" t="str">
            <v>ABA070</v>
          </cell>
          <cell r="E94" t="str">
            <v xml:space="preserve"> B.I.1.f) Prodotti chimici</v>
          </cell>
          <cell r="F94">
            <v>0</v>
          </cell>
        </row>
        <row r="95">
          <cell r="D95" t="str">
            <v>ABA080</v>
          </cell>
          <cell r="E95" t="str">
            <v xml:space="preserve"> B.I.1.g) Materiali e prodotti per uso veterinario</v>
          </cell>
          <cell r="F95">
            <v>0</v>
          </cell>
        </row>
        <row r="96">
          <cell r="D96" t="str">
            <v>ABA090</v>
          </cell>
          <cell r="E96" t="str">
            <v xml:space="preserve"> B.I.1.h) Altri beni e prodotti sanitari</v>
          </cell>
          <cell r="F96">
            <v>2283746.9700000002</v>
          </cell>
        </row>
        <row r="97">
          <cell r="D97" t="str">
            <v>ABA100</v>
          </cell>
          <cell r="E97" t="str">
            <v>B.I.1.i) Acconti per acquisto di beni e prodotti sanitari</v>
          </cell>
          <cell r="F97">
            <v>0</v>
          </cell>
        </row>
        <row r="98">
          <cell r="D98" t="str">
            <v>ABA110</v>
          </cell>
          <cell r="E98" t="str">
            <v>B.I.2) Rimanenze beni non sanitari</v>
          </cell>
          <cell r="F98">
            <v>470329.16</v>
          </cell>
        </row>
        <row r="99">
          <cell r="D99" t="str">
            <v>ABA120</v>
          </cell>
          <cell r="E99" t="str">
            <v xml:space="preserve"> B.I.2.a) Prodotti alimentari</v>
          </cell>
          <cell r="F99">
            <v>161.31</v>
          </cell>
        </row>
        <row r="100">
          <cell r="D100" t="str">
            <v>ABA130</v>
          </cell>
          <cell r="E100" t="str">
            <v xml:space="preserve"> B.I.2.b) Materiali di guardaroba, di pulizia, e di convivenza in genere</v>
          </cell>
          <cell r="F100">
            <v>134431.92000000001</v>
          </cell>
        </row>
        <row r="101">
          <cell r="D101" t="str">
            <v>ABA140</v>
          </cell>
          <cell r="E101" t="str">
            <v xml:space="preserve"> B.I.2.c) Combustibili, carburanti e lubrificanti</v>
          </cell>
          <cell r="F101">
            <v>110868.34</v>
          </cell>
        </row>
        <row r="102">
          <cell r="D102" t="str">
            <v>ABA150</v>
          </cell>
          <cell r="E102" t="str">
            <v xml:space="preserve"> B.I.2.d) Supporti informatici e cancelleria</v>
          </cell>
          <cell r="F102">
            <v>194914.4</v>
          </cell>
        </row>
        <row r="103">
          <cell r="D103" t="str">
            <v>ABA160</v>
          </cell>
          <cell r="E103" t="str">
            <v xml:space="preserve"> B.I.2.e) Materiale per la manutenzione</v>
          </cell>
          <cell r="F103">
            <v>2483.4499999999998</v>
          </cell>
        </row>
        <row r="104">
          <cell r="D104" t="str">
            <v>ABA170</v>
          </cell>
          <cell r="E104" t="str">
            <v xml:space="preserve"> B.I.2.f) Altri beni e prodotti non sanitari</v>
          </cell>
          <cell r="F104">
            <v>27469.74</v>
          </cell>
        </row>
        <row r="105">
          <cell r="D105" t="str">
            <v>ABA180</v>
          </cell>
          <cell r="E105" t="str">
            <v>B.I.2.g) Acconti per acquisto di beni e prodotti non sanitari</v>
          </cell>
          <cell r="F105">
            <v>0</v>
          </cell>
        </row>
        <row r="106">
          <cell r="D106" t="str">
            <v>ABA190</v>
          </cell>
          <cell r="E106" t="str">
            <v xml:space="preserve">B.II)  CREDITI </v>
          </cell>
          <cell r="F106">
            <v>105222428.92</v>
          </cell>
        </row>
        <row r="107">
          <cell r="D107" t="str">
            <v>ABA200</v>
          </cell>
          <cell r="E107" t="str">
            <v>B.II.1)  Crediti v/Stato</v>
          </cell>
          <cell r="F107">
            <v>177.4</v>
          </cell>
        </row>
        <row r="108">
          <cell r="D108" t="str">
            <v>ABA210</v>
          </cell>
          <cell r="E108" t="str">
            <v>B.II.1.a)  Crediti v/ Stato per spesa corrente - Integrazione a norma del D.lvo 56/2000</v>
          </cell>
          <cell r="F108">
            <v>0</v>
          </cell>
        </row>
        <row r="109">
          <cell r="D109" t="str">
            <v>ABA220</v>
          </cell>
          <cell r="E109" t="str">
            <v>B.II.1.b) Crediti v/ Stato per spesa corrente - FSN</v>
          </cell>
          <cell r="F109">
            <v>0</v>
          </cell>
        </row>
        <row r="110">
          <cell r="D110" t="str">
            <v>ABA230</v>
          </cell>
          <cell r="E110" t="str">
            <v>B.II.1.c) Crediti v/ Stato per mobilità attiva extraregionale</v>
          </cell>
          <cell r="F110">
            <v>0</v>
          </cell>
        </row>
        <row r="111">
          <cell r="D111" t="str">
            <v>ABA240</v>
          </cell>
          <cell r="E111" t="str">
            <v>B.II.1.d)Crediti v/Stato per mobilità attiva internazionale</v>
          </cell>
          <cell r="F111">
            <v>0</v>
          </cell>
        </row>
        <row r="112">
          <cell r="D112" t="str">
            <v>ABA250</v>
          </cell>
          <cell r="E112" t="str">
            <v>B.II.1.e) Crediti v/ Stato per acconto quota fabbisogno sanitario regionale standard</v>
          </cell>
          <cell r="F112">
            <v>0</v>
          </cell>
        </row>
        <row r="113">
          <cell r="D113" t="str">
            <v>ABA260</v>
          </cell>
          <cell r="E113" t="str">
            <v>B.II.1.f) Crediti v/ Stato per finanziamento sanitario aggiuntivo corrente</v>
          </cell>
          <cell r="F113">
            <v>0</v>
          </cell>
        </row>
        <row r="114">
          <cell r="D114" t="str">
            <v>ABA270</v>
          </cell>
          <cell r="E114" t="str">
            <v>B.II.1.g) Crediti v/Stato per spesa corrente - altro</v>
          </cell>
          <cell r="F114">
            <v>0</v>
          </cell>
        </row>
        <row r="115">
          <cell r="D115" t="str">
            <v>ABA280</v>
          </cell>
          <cell r="E115" t="str">
            <v>B.II.1.h)Crediti v/Stato per finanziamenti per investimenti</v>
          </cell>
          <cell r="F115">
            <v>0</v>
          </cell>
        </row>
        <row r="116">
          <cell r="D116" t="str">
            <v>ABA290</v>
          </cell>
          <cell r="E116" t="str">
            <v>B.II.1.i) Crediti v/ Stato per ricerca</v>
          </cell>
          <cell r="F116">
            <v>0</v>
          </cell>
        </row>
        <row r="117">
          <cell r="D117" t="str">
            <v>ABA300</v>
          </cell>
          <cell r="E117" t="str">
            <v>B.II.1.i.1)Crediti v/Stato per ricerca corrente - Ministero della Salute</v>
          </cell>
          <cell r="F117">
            <v>0</v>
          </cell>
        </row>
        <row r="118">
          <cell r="D118" t="str">
            <v>ABA310</v>
          </cell>
          <cell r="E118" t="str">
            <v xml:space="preserve"> B.II.1.i.2)Crediti v/Stato per ricerca finalizzata - Ministero della Salute</v>
          </cell>
          <cell r="F118">
            <v>0</v>
          </cell>
        </row>
        <row r="119">
          <cell r="D119" t="str">
            <v>ABA320</v>
          </cell>
          <cell r="E119" t="str">
            <v xml:space="preserve"> B.II.1.i.3)Crediti v/Stato per ricerca - altre Amministrazioni centrali </v>
          </cell>
          <cell r="F119">
            <v>0</v>
          </cell>
        </row>
        <row r="120">
          <cell r="D120" t="str">
            <v>ABA330</v>
          </cell>
          <cell r="E120" t="str">
            <v xml:space="preserve"> B.II.1.i.4)Crediti v/Stato per ricerca - finanziamenti per investimenti</v>
          </cell>
          <cell r="F120">
            <v>0</v>
          </cell>
        </row>
        <row r="121">
          <cell r="D121" t="str">
            <v>ABA340</v>
          </cell>
          <cell r="E121" t="str">
            <v>B.II.1.l)Crediti v/prefetture</v>
          </cell>
          <cell r="F121">
            <v>177.4</v>
          </cell>
        </row>
        <row r="122">
          <cell r="D122" t="str">
            <v>ABA350</v>
          </cell>
          <cell r="E122" t="str">
            <v>B.II.2)  Crediti v/Regione o Provincia Autonoma</v>
          </cell>
          <cell r="F122">
            <v>86066536.150000006</v>
          </cell>
        </row>
        <row r="123">
          <cell r="D123" t="str">
            <v>ABA360</v>
          </cell>
          <cell r="E123" t="str">
            <v xml:space="preserve"> B.II.2.a) Crediti v/Regione o Provincia Autonoma perspesa corrente</v>
          </cell>
          <cell r="F123">
            <v>55146013.259999998</v>
          </cell>
        </row>
        <row r="124">
          <cell r="D124" t="str">
            <v>ABA370</v>
          </cell>
          <cell r="E124" t="str">
            <v xml:space="preserve"> B.II.2.a. 1) Crediti v/Regione o Provincia Autonoma perspesa corrente - IRAP</v>
          </cell>
          <cell r="F124">
            <v>0</v>
          </cell>
        </row>
        <row r="125">
          <cell r="D125" t="str">
            <v>ABA380</v>
          </cell>
          <cell r="E125" t="str">
            <v xml:space="preserve"> B.II.2.a. 2) Crediti v/Regione o Provincia Autonoma perspesa corrente - Addizionale IRPEF</v>
          </cell>
          <cell r="F125">
            <v>0</v>
          </cell>
        </row>
        <row r="126">
          <cell r="D126" t="str">
            <v>ABA390</v>
          </cell>
          <cell r="E126" t="str">
            <v xml:space="preserve"> B.II.2.a.3)Crediti v/Regione o Provincia Autonoma per quota FSR</v>
          </cell>
          <cell r="F126">
            <v>45839385.43</v>
          </cell>
        </row>
        <row r="127">
          <cell r="D127" t="str">
            <v>ABA400</v>
          </cell>
          <cell r="E127" t="str">
            <v xml:space="preserve"> B.II.2.a.4)Crediti v/Regione o Provincia Autonoma per mobilità attiva intraregionale</v>
          </cell>
          <cell r="F127">
            <v>0</v>
          </cell>
        </row>
        <row r="128">
          <cell r="D128" t="str">
            <v>ABA410</v>
          </cell>
          <cell r="E128" t="str">
            <v xml:space="preserve"> B.II.2.a.5)Crediti v/Regione o Provincia Autonoma per mobilità attiva extraregionale</v>
          </cell>
          <cell r="F128">
            <v>0</v>
          </cell>
        </row>
        <row r="129">
          <cell r="D129" t="str">
            <v>ABA420</v>
          </cell>
          <cell r="E129" t="str">
            <v xml:space="preserve"> B.II.2.a.6)Crediti v/Regione o Provincia Autonoma per acconto quota FSR</v>
          </cell>
          <cell r="F129">
            <v>0</v>
          </cell>
        </row>
        <row r="130">
          <cell r="D130" t="str">
            <v>ABA430</v>
          </cell>
          <cell r="E130" t="str">
            <v xml:space="preserve"> B.II.2.a.7)Crediti v/Regione o Provincia Autonoma per finanziamento sanitario aggiuntivo
 corrente LEA</v>
          </cell>
          <cell r="F130">
            <v>0</v>
          </cell>
        </row>
        <row r="131">
          <cell r="D131" t="str">
            <v>ABA440</v>
          </cell>
          <cell r="E131" t="str">
            <v xml:space="preserve"> B.II.2.a.8)Crediti v/Regione o Provincia Autonoma per finanziamento sanitario aggiuntivo
 corrente extra LEA</v>
          </cell>
          <cell r="F131">
            <v>0</v>
          </cell>
        </row>
        <row r="132">
          <cell r="D132" t="str">
            <v>ABA450</v>
          </cell>
          <cell r="E132" t="str">
            <v xml:space="preserve"> B.II.2.a.9)Crediti v/Regione o Provincia Autonoma per spesa corrente - altro</v>
          </cell>
          <cell r="F132">
            <v>9306627.8300000001</v>
          </cell>
        </row>
        <row r="133">
          <cell r="D133" t="str">
            <v>ABA460</v>
          </cell>
          <cell r="E133" t="str">
            <v xml:space="preserve"> B.II.2.a.10)Crediti v/Regione o Provincia Autonoma per ricerca</v>
          </cell>
          <cell r="F133">
            <v>0</v>
          </cell>
        </row>
        <row r="134">
          <cell r="D134" t="str">
            <v>ABA470</v>
          </cell>
          <cell r="E134" t="str">
            <v xml:space="preserve"> B.II.2.b) Crediti v/Regione o Provincia Autonoma per versamenti e Patrimonio Netto</v>
          </cell>
          <cell r="F134">
            <v>30920522.890000001</v>
          </cell>
        </row>
        <row r="135">
          <cell r="D135" t="str">
            <v>ABA480</v>
          </cell>
          <cell r="E135" t="str">
            <v xml:space="preserve"> B.II.2.b.1) Crediti v/Regione o Provincia Autonoma per finanziamenti per investimenti</v>
          </cell>
          <cell r="F135">
            <v>30920522.890000001</v>
          </cell>
        </row>
        <row r="136">
          <cell r="D136" t="str">
            <v>ABA490</v>
          </cell>
          <cell r="E136" t="str">
            <v xml:space="preserve"> B.II.2.b.2) Crediti v/Regione o Provincia Autonoma per incremento fondo dotazione</v>
          </cell>
          <cell r="F136">
            <v>0</v>
          </cell>
        </row>
        <row r="137">
          <cell r="D137" t="str">
            <v>ABA500</v>
          </cell>
          <cell r="E137" t="str">
            <v xml:space="preserve"> B.II.2.b.3) Crediti v/Regione o Provincia Autonoma per ripiano perdite</v>
          </cell>
          <cell r="F137">
            <v>0</v>
          </cell>
        </row>
        <row r="138">
          <cell r="D138" t="str">
            <v>ABA510</v>
          </cell>
          <cell r="E138" t="str">
            <v xml:space="preserve"> B.II.2.b.4) Crediti v/Regione per copertura debiti al 31/12/2005</v>
          </cell>
          <cell r="F138">
            <v>0</v>
          </cell>
        </row>
        <row r="139">
          <cell r="D139" t="str">
            <v>ABA520</v>
          </cell>
          <cell r="E139" t="str">
            <v xml:space="preserve"> B.II.2.b.5) Crediti v/Regione o Provincia Autonoma per ricostituzione risorse da investimenti
 esercizi precedenti</v>
          </cell>
          <cell r="F139">
            <v>0</v>
          </cell>
        </row>
        <row r="140">
          <cell r="D140" t="str">
            <v>ABA530</v>
          </cell>
          <cell r="E140" t="str">
            <v>B.II.3)  Crediti v/Comuni</v>
          </cell>
          <cell r="F140">
            <v>2735337.8499999996</v>
          </cell>
        </row>
        <row r="141">
          <cell r="D141" t="str">
            <v>ABA540</v>
          </cell>
          <cell r="E141" t="str">
            <v>B.II.4) Crediti v/Aziende sanitarie pubbliche</v>
          </cell>
          <cell r="F141">
            <v>2143028.92</v>
          </cell>
        </row>
        <row r="142">
          <cell r="D142" t="str">
            <v>ABA550</v>
          </cell>
          <cell r="E142" t="str">
            <v>B.II.4.a) Crediti v/Aziende sanitarie pubbliche della Regione</v>
          </cell>
          <cell r="F142">
            <v>2065590.86</v>
          </cell>
        </row>
        <row r="143">
          <cell r="D143" t="str">
            <v>ABA560</v>
          </cell>
          <cell r="E143" t="str">
            <v>B.II.4.a.1) Crediti v/Az. San. Pub. della Regione - per mobilità in compensazione</v>
          </cell>
          <cell r="F143">
            <v>0</v>
          </cell>
        </row>
        <row r="144">
          <cell r="D144" t="str">
            <v>ABA570</v>
          </cell>
          <cell r="E144" t="str">
            <v>B.II.4.a.2) Crediti v/Az. San. Pub della Regione - per mobilità non in  compensazione</v>
          </cell>
          <cell r="F144">
            <v>0</v>
          </cell>
        </row>
        <row r="145">
          <cell r="D145" t="str">
            <v>ABA580</v>
          </cell>
          <cell r="E145" t="str">
            <v>B.II.4.a.3) Crediti v/Az. San. Pub della Regione - per altre prestazioni</v>
          </cell>
          <cell r="F145">
            <v>2065590.86</v>
          </cell>
        </row>
        <row r="146">
          <cell r="D146" t="str">
            <v>ABA590</v>
          </cell>
          <cell r="E146" t="str">
            <v>B.II.4.b) Acconto quota FSR da distribuire</v>
          </cell>
          <cell r="F146">
            <v>0</v>
          </cell>
        </row>
        <row r="147">
          <cell r="D147" t="str">
            <v>ABA600</v>
          </cell>
          <cell r="E147" t="str">
            <v>B.II.4.c) Crediti v/Aziende sanitarie pubbliche Extraregione</v>
          </cell>
          <cell r="F147">
            <v>77438.06</v>
          </cell>
        </row>
        <row r="148">
          <cell r="D148" t="str">
            <v>ABA610</v>
          </cell>
          <cell r="E148" t="str">
            <v xml:space="preserve">B.II.5) Crediti v/società partecipate e/o enti dipendenti della Regione </v>
          </cell>
          <cell r="F148">
            <v>837002.66</v>
          </cell>
        </row>
        <row r="149">
          <cell r="D149" t="str">
            <v>ABA620</v>
          </cell>
          <cell r="E149" t="str">
            <v>B.II.5.a) Crediti v/enti regionali</v>
          </cell>
          <cell r="F149">
            <v>55</v>
          </cell>
        </row>
        <row r="150">
          <cell r="D150" t="str">
            <v>ABA630</v>
          </cell>
          <cell r="E150" t="str">
            <v>B.II.5.b) Crediti v/sperimentazioni gestionali</v>
          </cell>
          <cell r="F150">
            <v>0</v>
          </cell>
        </row>
        <row r="151">
          <cell r="D151" t="str">
            <v>ABA640</v>
          </cell>
          <cell r="E151" t="str">
            <v>B.II.5.c) Crediti v/altre partecipate</v>
          </cell>
          <cell r="F151">
            <v>836947.66</v>
          </cell>
        </row>
        <row r="152">
          <cell r="D152" t="str">
            <v>ABA650</v>
          </cell>
          <cell r="E152" t="str">
            <v>B.II.6) Crediti v/Erario</v>
          </cell>
          <cell r="F152">
            <v>284318.45999999996</v>
          </cell>
        </row>
        <row r="153">
          <cell r="D153" t="str">
            <v>ABA660</v>
          </cell>
          <cell r="E153" t="str">
            <v>B.II.7) Crediti v/altri</v>
          </cell>
          <cell r="F153">
            <v>13156027.48</v>
          </cell>
        </row>
        <row r="154">
          <cell r="D154" t="str">
            <v>ABA670</v>
          </cell>
          <cell r="E154" t="str">
            <v>B.II.7.a) Crediti v/clienti privati</v>
          </cell>
          <cell r="F154">
            <v>694428.57000000007</v>
          </cell>
        </row>
        <row r="155">
          <cell r="D155" t="str">
            <v>ABA680</v>
          </cell>
          <cell r="E155" t="str">
            <v>B.II.7.b) Crediti v/gestioni liquidatorie</v>
          </cell>
          <cell r="F155">
            <v>0</v>
          </cell>
        </row>
        <row r="156">
          <cell r="D156" t="str">
            <v>ABA690</v>
          </cell>
          <cell r="E156" t="str">
            <v>B.II.7.c) Crediti v/altri soggetti pubblici</v>
          </cell>
          <cell r="F156">
            <v>8523.2199999999993</v>
          </cell>
        </row>
        <row r="157">
          <cell r="D157" t="str">
            <v>ABA700</v>
          </cell>
          <cell r="E157" t="str">
            <v>B.II.7.d) Crediti v/altri soggetti pubblici per ricerca</v>
          </cell>
          <cell r="F157">
            <v>0</v>
          </cell>
        </row>
        <row r="158">
          <cell r="D158" t="str">
            <v>ABA710</v>
          </cell>
          <cell r="E158" t="str">
            <v>B.II.7.e) Altri crediti diversi</v>
          </cell>
          <cell r="F158">
            <v>12453075.689999999</v>
          </cell>
        </row>
        <row r="159">
          <cell r="D159" t="str">
            <v>ABA720</v>
          </cell>
          <cell r="E159" t="str">
            <v>B.III )  ATTIVITA' FINANZIARIE CHE NON COSTITUISCONO IMMOBILIZZAZIONI</v>
          </cell>
          <cell r="F159">
            <v>0</v>
          </cell>
        </row>
        <row r="160">
          <cell r="D160" t="str">
            <v>ABA730</v>
          </cell>
          <cell r="E160" t="str">
            <v>B.III.1)Partecipazioni che non costituiscono immobilizzazioni</v>
          </cell>
          <cell r="F160">
            <v>0</v>
          </cell>
        </row>
        <row r="161">
          <cell r="D161" t="str">
            <v>ABA740</v>
          </cell>
          <cell r="E161" t="str">
            <v>B.III.2)Altri titoli che non costituiscono immobilizzazioni</v>
          </cell>
          <cell r="F161">
            <v>0</v>
          </cell>
        </row>
        <row r="162">
          <cell r="D162" t="str">
            <v>ABA750</v>
          </cell>
          <cell r="E162" t="str">
            <v>B.IV)  DISPONIBILITA' LIQUIDE</v>
          </cell>
          <cell r="F162">
            <v>54229159.390000001</v>
          </cell>
        </row>
        <row r="163">
          <cell r="D163" t="str">
            <v>ABA760</v>
          </cell>
          <cell r="E163" t="str">
            <v>B.IV.1)Cassa</v>
          </cell>
          <cell r="F163">
            <v>406797.64000000007</v>
          </cell>
        </row>
        <row r="164">
          <cell r="D164" t="str">
            <v>ABA770</v>
          </cell>
          <cell r="E164" t="str">
            <v>B.IV.2)Istituto Tesoriere</v>
          </cell>
          <cell r="F164">
            <v>53473695.420000002</v>
          </cell>
        </row>
        <row r="165">
          <cell r="D165" t="str">
            <v>ABA780</v>
          </cell>
          <cell r="E165" t="str">
            <v>B.IV.3)Tesoreria Unica</v>
          </cell>
          <cell r="F165">
            <v>0</v>
          </cell>
        </row>
        <row r="166">
          <cell r="D166" t="str">
            <v>ABA790</v>
          </cell>
          <cell r="E166" t="str">
            <v>B.IV.4) Conto corrente postale</v>
          </cell>
          <cell r="F166">
            <v>348666.32999999996</v>
          </cell>
        </row>
        <row r="167">
          <cell r="D167" t="str">
            <v>ACZ999</v>
          </cell>
          <cell r="E167" t="str">
            <v>C)  RATEI E RISCONTI ATTIVI</v>
          </cell>
          <cell r="F167">
            <v>18126.399999999998</v>
          </cell>
        </row>
        <row r="168">
          <cell r="D168" t="str">
            <v>ACA000</v>
          </cell>
          <cell r="E168" t="str">
            <v>C.I) RATEI ATTIVI</v>
          </cell>
          <cell r="F168">
            <v>17918.689999999999</v>
          </cell>
        </row>
        <row r="169">
          <cell r="D169" t="str">
            <v>ACA010</v>
          </cell>
          <cell r="E169" t="str">
            <v>C.I.1) Ratei attivi</v>
          </cell>
          <cell r="F169">
            <v>17918.689999999999</v>
          </cell>
        </row>
        <row r="170">
          <cell r="D170" t="str">
            <v>ACA020</v>
          </cell>
          <cell r="E170" t="str">
            <v>C.I.2) Ratei attivi v/Asl-AO della Regione</v>
          </cell>
          <cell r="F170">
            <v>0</v>
          </cell>
        </row>
        <row r="171">
          <cell r="D171" t="str">
            <v>ACA030</v>
          </cell>
          <cell r="E171" t="str">
            <v>C.II) RISCONTI ATTIVI</v>
          </cell>
          <cell r="F171">
            <v>207.71</v>
          </cell>
        </row>
        <row r="172">
          <cell r="D172" t="str">
            <v>ACA040</v>
          </cell>
          <cell r="E172" t="str">
            <v>C.II.1) Risconti attivi</v>
          </cell>
          <cell r="F172">
            <v>207.71</v>
          </cell>
        </row>
        <row r="173">
          <cell r="D173" t="str">
            <v>ACA050</v>
          </cell>
          <cell r="E173" t="str">
            <v>C.II.2) Risconti attivi v/Aziende sanitarie pubbliche della Regione</v>
          </cell>
          <cell r="F173">
            <v>0</v>
          </cell>
        </row>
        <row r="174">
          <cell r="D174" t="str">
            <v>ADZ999</v>
          </cell>
          <cell r="E174" t="str">
            <v>D)  CONTI D'ORDINE</v>
          </cell>
          <cell r="F174">
            <v>0</v>
          </cell>
        </row>
        <row r="175">
          <cell r="D175" t="str">
            <v>ADA000</v>
          </cell>
          <cell r="E175" t="str">
            <v xml:space="preserve"> D.I) CANONI DI LEASING ANCORA DA PAGARE</v>
          </cell>
          <cell r="F175">
            <v>0</v>
          </cell>
        </row>
        <row r="176">
          <cell r="D176" t="str">
            <v>ADA010</v>
          </cell>
          <cell r="E176" t="str">
            <v xml:space="preserve"> D.II) DEPOSITI CAUZIONALI</v>
          </cell>
          <cell r="F176">
            <v>0</v>
          </cell>
        </row>
        <row r="177">
          <cell r="D177" t="str">
            <v>ADA020</v>
          </cell>
          <cell r="E177" t="str">
            <v xml:space="preserve"> D.III) BENI IN COMODATO</v>
          </cell>
          <cell r="F177">
            <v>0</v>
          </cell>
        </row>
        <row r="178">
          <cell r="D178" t="str">
            <v>ADA030</v>
          </cell>
          <cell r="E178" t="str">
            <v xml:space="preserve"> D.IV) ALTRI CONTI D'ORDINE</v>
          </cell>
          <cell r="F178">
            <v>0</v>
          </cell>
        </row>
        <row r="179">
          <cell r="D179" t="str">
            <v>PAZ999</v>
          </cell>
          <cell r="E179" t="str">
            <v>A)  PATRIMONIO NETTO</v>
          </cell>
          <cell r="F179">
            <v>95675885.329749838</v>
          </cell>
        </row>
        <row r="180">
          <cell r="D180" t="str">
            <v>PAA000</v>
          </cell>
          <cell r="E180" t="str">
            <v>A.I) FONDO DI DOTAZIONE</v>
          </cell>
          <cell r="F180">
            <v>10730458.82</v>
          </cell>
        </row>
        <row r="181">
          <cell r="D181" t="str">
            <v>PAA010</v>
          </cell>
          <cell r="E181" t="str">
            <v>A.II) FINANZIAMENTI PER INVESTIMENTI</v>
          </cell>
          <cell r="F181">
            <v>83791489.789999992</v>
          </cell>
        </row>
        <row r="182">
          <cell r="D182" t="str">
            <v>PAA020</v>
          </cell>
          <cell r="E182" t="str">
            <v>A.II.1) Finanziamenti per beni di prima dotazione</v>
          </cell>
          <cell r="F182">
            <v>0</v>
          </cell>
        </row>
        <row r="183">
          <cell r="D183" t="str">
            <v>PAA030</v>
          </cell>
          <cell r="E183" t="str">
            <v>A.II.2.) Finanziamenti da Stato per investimenti</v>
          </cell>
          <cell r="F183">
            <v>0</v>
          </cell>
        </row>
        <row r="184">
          <cell r="D184" t="str">
            <v>PAA040</v>
          </cell>
          <cell r="E184" t="str">
            <v>A.II.2.a) Finanziamenti da Stato per investimenti - ex art. 20 legge 67/88</v>
          </cell>
          <cell r="F184">
            <v>0</v>
          </cell>
        </row>
        <row r="185">
          <cell r="D185" t="str">
            <v>PAA050</v>
          </cell>
          <cell r="E185" t="str">
            <v>A.II.2.b) Finanziamenti da Stato per investimenti - ricerca</v>
          </cell>
          <cell r="F185">
            <v>0</v>
          </cell>
        </row>
        <row r="186">
          <cell r="D186" t="str">
            <v>PAA060</v>
          </cell>
          <cell r="E186" t="str">
            <v>A.II.2.c) Finanziamenti da Stato per investimenti - altro</v>
          </cell>
          <cell r="F186">
            <v>0</v>
          </cell>
        </row>
        <row r="187">
          <cell r="D187" t="str">
            <v>PAA070</v>
          </cell>
          <cell r="E187" t="str">
            <v>A.II.3) Finanziamenti da Regione per investimenti</v>
          </cell>
          <cell r="F187">
            <v>68120955.149999991</v>
          </cell>
        </row>
        <row r="188">
          <cell r="D188" t="str">
            <v>PAA080</v>
          </cell>
          <cell r="E188" t="str">
            <v>A.II.4) Finanziamenti da altri soggetti pubblici per investimenti</v>
          </cell>
          <cell r="F188">
            <v>0</v>
          </cell>
        </row>
        <row r="189">
          <cell r="D189" t="str">
            <v>PAA090</v>
          </cell>
          <cell r="E189" t="str">
            <v>A.II.5) Finanziamenti per investimenti da rettifica contributi in conto esercizio</v>
          </cell>
          <cell r="F189">
            <v>15670534.640000001</v>
          </cell>
        </row>
        <row r="190">
          <cell r="D190" t="str">
            <v>PAA100</v>
          </cell>
          <cell r="E190" t="str">
            <v>A.III) RISERVE DA DONAZIONI E LASCITI VINCOLATI AD INVESTIMENTI</v>
          </cell>
          <cell r="F190">
            <v>7381.09</v>
          </cell>
        </row>
        <row r="191">
          <cell r="D191" t="str">
            <v>PAA110</v>
          </cell>
          <cell r="E191" t="str">
            <v>A.IV) ALTRE RISERVE</v>
          </cell>
          <cell r="F191">
            <v>880000</v>
          </cell>
        </row>
        <row r="192">
          <cell r="D192" t="str">
            <v>PAA120</v>
          </cell>
          <cell r="E192" t="str">
            <v>A.IV.1) Riserve da rivalutazioni</v>
          </cell>
          <cell r="F192">
            <v>0</v>
          </cell>
        </row>
        <row r="193">
          <cell r="D193" t="str">
            <v>PAA130</v>
          </cell>
          <cell r="E193" t="str">
            <v>A.IV.2) Riserve da plusvalenze da reinvestire</v>
          </cell>
          <cell r="F193">
            <v>880000</v>
          </cell>
        </row>
        <row r="194">
          <cell r="D194" t="str">
            <v>PAA140</v>
          </cell>
          <cell r="E194" t="str">
            <v>A.IV.3) Contributi da reinvestire</v>
          </cell>
          <cell r="F194">
            <v>0</v>
          </cell>
        </row>
        <row r="195">
          <cell r="D195" t="str">
            <v>PAA150</v>
          </cell>
          <cell r="E195" t="str">
            <v>A.IV.4) Riserve da utili di esercizio destinati ad investimenti</v>
          </cell>
          <cell r="F195">
            <v>0</v>
          </cell>
        </row>
        <row r="196">
          <cell r="D196" t="str">
            <v>PAA160</v>
          </cell>
          <cell r="E196" t="str">
            <v>A.IV.5) Riserve diverse</v>
          </cell>
          <cell r="F196">
            <v>0</v>
          </cell>
        </row>
        <row r="197">
          <cell r="D197" t="str">
            <v>PAA170</v>
          </cell>
          <cell r="E197" t="str">
            <v>A.V) CONTRIBUTI PER RIPIANO PERDITE</v>
          </cell>
          <cell r="F197">
            <v>0</v>
          </cell>
        </row>
        <row r="198">
          <cell r="D198" t="str">
            <v>PAA180</v>
          </cell>
          <cell r="E198" t="str">
            <v>A.V.1) Contributi per copertura debiti al 31/12/2005</v>
          </cell>
          <cell r="F198">
            <v>0</v>
          </cell>
        </row>
        <row r="199">
          <cell r="D199" t="str">
            <v>PAA190</v>
          </cell>
          <cell r="E199" t="str">
            <v>A.V.2) Contributi per ricostituzione risorse da investimenti esercizi precedenti</v>
          </cell>
          <cell r="F199">
            <v>0</v>
          </cell>
        </row>
        <row r="200">
          <cell r="D200" t="str">
            <v>PAA200</v>
          </cell>
          <cell r="E200" t="str">
            <v>A.V.3) Altro</v>
          </cell>
          <cell r="F200">
            <v>0</v>
          </cell>
        </row>
        <row r="201">
          <cell r="D201" t="str">
            <v>PAA210</v>
          </cell>
          <cell r="E201" t="str">
            <v>A.VI) UTILI (PERDITE) PORTATI A NUOVO</v>
          </cell>
          <cell r="F201">
            <v>239669.76000000001</v>
          </cell>
        </row>
        <row r="202">
          <cell r="D202" t="str">
            <v>PAA220</v>
          </cell>
          <cell r="E202" t="str">
            <v>A.VII) UTILE (PERDITA) D'ESERCIZIO</v>
          </cell>
          <cell r="F202">
            <v>26885.869749844074</v>
          </cell>
        </row>
        <row r="203">
          <cell r="D203" t="str">
            <v>PBZ999</v>
          </cell>
          <cell r="E203" t="str">
            <v>B)  FONDI PER RISCHI E ONERI</v>
          </cell>
          <cell r="F203">
            <v>30404397.289999999</v>
          </cell>
        </row>
        <row r="204">
          <cell r="D204" t="str">
            <v>PBA000</v>
          </cell>
          <cell r="E204" t="str">
            <v>B.I)  FONDI PER IMPOSTE, ANCHE DIFFERITE</v>
          </cell>
          <cell r="F204">
            <v>0</v>
          </cell>
        </row>
        <row r="205">
          <cell r="D205" t="str">
            <v>PBA010</v>
          </cell>
          <cell r="E205" t="str">
            <v>B.II)  FONDI PER RISCHI</v>
          </cell>
          <cell r="F205">
            <v>19516171.66</v>
          </cell>
        </row>
        <row r="206">
          <cell r="D206" t="str">
            <v>PBA020</v>
          </cell>
          <cell r="E206" t="str">
            <v>B.II.1) Fondo rischi per cause civili ed oneri processuali</v>
          </cell>
          <cell r="F206">
            <v>2979655.87</v>
          </cell>
        </row>
        <row r="207">
          <cell r="D207" t="str">
            <v>PBA030</v>
          </cell>
          <cell r="E207" t="str">
            <v>B.II.2) Fondo rischi per contenzioso personale dipendente</v>
          </cell>
          <cell r="F207">
            <v>2295280</v>
          </cell>
        </row>
        <row r="208">
          <cell r="D208" t="str">
            <v>PBA040</v>
          </cell>
          <cell r="E208" t="str">
            <v>B.II.3) Fondo rischi connessi all'acquisto di prestazioni sanitarie da privato</v>
          </cell>
          <cell r="F208">
            <v>1158200</v>
          </cell>
        </row>
        <row r="209">
          <cell r="D209" t="str">
            <v>PBA050</v>
          </cell>
          <cell r="E209" t="str">
            <v>B.II.4) Fondo rischi per copertura diretta dei rischi (autoassicurazione)</v>
          </cell>
          <cell r="F209">
            <v>12946035.789999999</v>
          </cell>
        </row>
        <row r="210">
          <cell r="D210" t="str">
            <v>PBA060</v>
          </cell>
          <cell r="E210" t="str">
            <v>B.II.5) Altri fondi rischi</v>
          </cell>
          <cell r="F210">
            <v>137000</v>
          </cell>
        </row>
        <row r="211">
          <cell r="D211" t="str">
            <v>PBA070</v>
          </cell>
          <cell r="E211" t="str">
            <v>B.III)  FONDI DA DISTRIBUIRE</v>
          </cell>
          <cell r="F211">
            <v>0</v>
          </cell>
        </row>
        <row r="212">
          <cell r="D212" t="str">
            <v>PBA080</v>
          </cell>
          <cell r="E212" t="str">
            <v>B.III.1) FSR Indistinto da distribuire</v>
          </cell>
          <cell r="F212">
            <v>0</v>
          </cell>
        </row>
        <row r="213">
          <cell r="D213" t="str">
            <v>PBA090</v>
          </cell>
          <cell r="E213" t="str">
            <v>B.III.2) FSR Vincolato da distribuire</v>
          </cell>
          <cell r="F213">
            <v>0</v>
          </cell>
        </row>
        <row r="214">
          <cell r="D214" t="str">
            <v>PBA100</v>
          </cell>
          <cell r="E214" t="str">
            <v>B.III.3) Fondo per ripiano disavanzi pregressi</v>
          </cell>
          <cell r="F214">
            <v>0</v>
          </cell>
        </row>
        <row r="215">
          <cell r="D215" t="str">
            <v>PBA110</v>
          </cell>
          <cell r="E215" t="str">
            <v>B.III.4) Fondo Finanziamento sanitario aggiuntivo corrente LEA</v>
          </cell>
          <cell r="F215">
            <v>0</v>
          </cell>
        </row>
        <row r="216">
          <cell r="D216" t="str">
            <v>PBA120</v>
          </cell>
          <cell r="E216" t="str">
            <v>B.III.5)  Fondo Finanziamento sanitario aggiuntivo corrente extra LEA</v>
          </cell>
          <cell r="F216">
            <v>0</v>
          </cell>
        </row>
        <row r="217">
          <cell r="D217" t="str">
            <v>PBA130</v>
          </cell>
          <cell r="E217" t="str">
            <v>B.III.6)  Fondo Finanziamento per ricerca</v>
          </cell>
          <cell r="F217">
            <v>0</v>
          </cell>
        </row>
        <row r="218">
          <cell r="D218" t="str">
            <v>PBA140</v>
          </cell>
          <cell r="E218" t="str">
            <v>B.III.7)  Fondo Finanziamento per investimenti</v>
          </cell>
          <cell r="F218">
            <v>0</v>
          </cell>
        </row>
        <row r="219">
          <cell r="D219" t="str">
            <v>PBA150</v>
          </cell>
          <cell r="E219" t="str">
            <v>B.IV)  QUOTE INUTILIZZATE CONTRIBUTI</v>
          </cell>
          <cell r="F219">
            <v>3407.49</v>
          </cell>
        </row>
        <row r="220">
          <cell r="D220" t="str">
            <v>PBA160</v>
          </cell>
          <cell r="E220" t="str">
            <v>B.IV.1) Quote inutilizzate contributi da Regione o Prov. Aut. Per quota F.S. vincolato</v>
          </cell>
          <cell r="F220">
            <v>3407.49</v>
          </cell>
        </row>
        <row r="221">
          <cell r="D221" t="str">
            <v>PBA170</v>
          </cell>
          <cell r="E221" t="str">
            <v>B.IV.2) Quote inutilizzate contributi vincolati da soggetti pubblici (extra fondo)</v>
          </cell>
          <cell r="F221">
            <v>0</v>
          </cell>
        </row>
        <row r="222">
          <cell r="D222" t="str">
            <v>PBA180</v>
          </cell>
          <cell r="E222" t="str">
            <v>B.IV.3) Quote inutilizzate contributi per ricerca</v>
          </cell>
          <cell r="F222">
            <v>0</v>
          </cell>
        </row>
        <row r="223">
          <cell r="D223" t="str">
            <v>PBA190</v>
          </cell>
          <cell r="E223" t="str">
            <v>B.IV.4) Quote inutilizzate contributi vincolati da privati</v>
          </cell>
          <cell r="F223">
            <v>0</v>
          </cell>
        </row>
        <row r="224">
          <cell r="D224" t="str">
            <v>PBA200</v>
          </cell>
          <cell r="E224" t="str">
            <v>B.V)  ALTRI FONDI PER ONERI E SPESE</v>
          </cell>
          <cell r="F224">
            <v>10884818.140000001</v>
          </cell>
        </row>
        <row r="225">
          <cell r="D225" t="str">
            <v>PBA210</v>
          </cell>
          <cell r="E225" t="str">
            <v>B.V.1) Fondi integrativi pensione</v>
          </cell>
          <cell r="F225">
            <v>0</v>
          </cell>
        </row>
        <row r="226">
          <cell r="D226" t="str">
            <v>PBA220</v>
          </cell>
          <cell r="E226" t="str">
            <v>B.V.2) Fondo rinnovi contrattuali</v>
          </cell>
          <cell r="F226">
            <v>7669440.1600000001</v>
          </cell>
        </row>
        <row r="227">
          <cell r="D227" t="str">
            <v>PBA230</v>
          </cell>
          <cell r="E227" t="str">
            <v xml:space="preserve">B.V.2.a) Fondo rinnovi contrattuali personale dipendente </v>
          </cell>
          <cell r="F227">
            <v>4027511.2199999997</v>
          </cell>
        </row>
        <row r="228">
          <cell r="D228" t="str">
            <v>PBA240</v>
          </cell>
          <cell r="E228" t="str">
            <v>B.V.2.b) Fondo rinnovi convenzioni MMG/PLS/MCA</v>
          </cell>
          <cell r="F228">
            <v>3195695.38</v>
          </cell>
        </row>
        <row r="229">
          <cell r="D229" t="str">
            <v>PBA250</v>
          </cell>
          <cell r="E229" t="str">
            <v>B.V.2.c) Fondo rinnovi convenzioni medici Sumai</v>
          </cell>
          <cell r="F229">
            <v>446233.56000000006</v>
          </cell>
        </row>
        <row r="230">
          <cell r="D230" t="str">
            <v>PBA260</v>
          </cell>
          <cell r="E230" t="str">
            <v>B.V.3) Altri fondi per oneri e spese</v>
          </cell>
          <cell r="F230">
            <v>3215377.98</v>
          </cell>
        </row>
        <row r="231">
          <cell r="D231" t="str">
            <v>PCZ999</v>
          </cell>
          <cell r="E231" t="str">
            <v>C)  TRATTAMENTO FINE RAPPORTO</v>
          </cell>
          <cell r="F231">
            <v>2164953.36</v>
          </cell>
        </row>
        <row r="232">
          <cell r="D232" t="str">
            <v>PCA000</v>
          </cell>
          <cell r="E232" t="str">
            <v>C.I)  FONDO PER PREMI OPEROSITA' MEDICI SUMAI</v>
          </cell>
          <cell r="F232">
            <v>2164953.36</v>
          </cell>
        </row>
        <row r="233">
          <cell r="D233" t="str">
            <v>PCA010</v>
          </cell>
          <cell r="E233" t="str">
            <v>C.II)  FONDO PER TRATTAMENTO DI FINE RAPPORTO DIPENDENTI</v>
          </cell>
          <cell r="F233">
            <v>0</v>
          </cell>
        </row>
        <row r="234">
          <cell r="D234" t="str">
            <v>PDZ999</v>
          </cell>
          <cell r="E234" t="str">
            <v>D)  DEBITI</v>
          </cell>
          <cell r="F234">
            <v>133815141.18999998</v>
          </cell>
        </row>
        <row r="235">
          <cell r="D235" t="str">
            <v>PDA000</v>
          </cell>
          <cell r="E235" t="str">
            <v>D.I) DEBITI PER MUTUI PASSIVI</v>
          </cell>
          <cell r="F235">
            <v>0</v>
          </cell>
        </row>
        <row r="236">
          <cell r="D236" t="str">
            <v>PDA010</v>
          </cell>
          <cell r="E236" t="str">
            <v>D.II) DEBITI V/STATO</v>
          </cell>
          <cell r="F236">
            <v>3948.65</v>
          </cell>
        </row>
        <row r="237">
          <cell r="D237" t="str">
            <v>PDA020</v>
          </cell>
          <cell r="E237" t="str">
            <v>D.II.1) Debiti v/Stato per mobilità passiva extraregionale</v>
          </cell>
          <cell r="F237">
            <v>0</v>
          </cell>
        </row>
        <row r="238">
          <cell r="D238" t="str">
            <v>PDA030</v>
          </cell>
          <cell r="E238" t="str">
            <v>D.II.2) Debiti v/Stato per mobilità passiva internazionale</v>
          </cell>
          <cell r="F238">
            <v>0</v>
          </cell>
        </row>
        <row r="239">
          <cell r="D239" t="str">
            <v>PDA040</v>
          </cell>
          <cell r="E239" t="str">
            <v>D.II.3) Acconto quota FSR  v/Stato</v>
          </cell>
          <cell r="F239">
            <v>0</v>
          </cell>
        </row>
        <row r="240">
          <cell r="D240" t="str">
            <v>PDA050</v>
          </cell>
          <cell r="E240" t="str">
            <v>D.II.4) Debiti v/Stato per restituzione finanziamenti - per ricerca</v>
          </cell>
          <cell r="F240">
            <v>0</v>
          </cell>
        </row>
        <row r="241">
          <cell r="D241" t="str">
            <v>PDA060</v>
          </cell>
          <cell r="E241" t="str">
            <v>D.II.5) Altri Debiti v/Stato</v>
          </cell>
          <cell r="F241">
            <v>3948.65</v>
          </cell>
        </row>
        <row r="242">
          <cell r="D242" t="str">
            <v>PDA070</v>
          </cell>
          <cell r="E242" t="str">
            <v>D.III) DEBITI V/REGIONE O PROVINCIA AUTONOMA</v>
          </cell>
          <cell r="F242">
            <v>0</v>
          </cell>
        </row>
        <row r="243">
          <cell r="D243" t="str">
            <v>PDA080</v>
          </cell>
          <cell r="E243" t="str">
            <v>D.III.1) Debiti v/Regione o Provincia Autonoma per finanziamenti</v>
          </cell>
          <cell r="F243">
            <v>0</v>
          </cell>
        </row>
        <row r="244">
          <cell r="D244" t="str">
            <v>PDA090</v>
          </cell>
          <cell r="E244" t="str">
            <v>D.III.2) Debiti v/Regione o Provincia Autonoma per mobilità passiva intraregionale</v>
          </cell>
          <cell r="F244">
            <v>0</v>
          </cell>
        </row>
        <row r="245">
          <cell r="D245" t="str">
            <v>PDA100</v>
          </cell>
          <cell r="E245" t="str">
            <v>D.III.3) Debiti v/Regione o Provincia Autonoma per mobilità passiva extraregionale</v>
          </cell>
          <cell r="F245">
            <v>0</v>
          </cell>
        </row>
        <row r="246">
          <cell r="D246" t="str">
            <v>PDA110</v>
          </cell>
          <cell r="E246" t="str">
            <v>D.III.4) Acconto quota FSR da Regione o Provincia Autonoma</v>
          </cell>
          <cell r="F246">
            <v>0</v>
          </cell>
        </row>
        <row r="247">
          <cell r="D247" t="str">
            <v>PDA120</v>
          </cell>
          <cell r="E247" t="str">
            <v>D.III.5) Altri debiti v/Regione o Provincia Autonoma</v>
          </cell>
          <cell r="F247">
            <v>0</v>
          </cell>
        </row>
        <row r="248">
          <cell r="D248" t="str">
            <v>PDA130</v>
          </cell>
          <cell r="E248" t="str">
            <v>D.IV) DEBITI V/COMUNI</v>
          </cell>
          <cell r="F248">
            <v>560117.30000000005</v>
          </cell>
        </row>
        <row r="249">
          <cell r="D249" t="str">
            <v>PDA140</v>
          </cell>
          <cell r="E249" t="str">
            <v>D.V) DEBITI V/AZIENDE SANITARIE PUBBLICHE</v>
          </cell>
          <cell r="F249">
            <v>1526583.39</v>
          </cell>
        </row>
        <row r="250">
          <cell r="D250" t="str">
            <v>PDA150</v>
          </cell>
          <cell r="E250" t="str">
            <v>D.V.1) Debiti v/Aziende sanitarie pubbliche della Regione</v>
          </cell>
          <cell r="F250">
            <v>1410657.42</v>
          </cell>
        </row>
        <row r="251">
          <cell r="D251" t="str">
            <v>PDA160</v>
          </cell>
          <cell r="E251" t="str">
            <v>D.V.1.a) Debiti v/Aziende sanitarie pubbliche della Regione - per quota FSR</v>
          </cell>
          <cell r="F251">
            <v>0</v>
          </cell>
        </row>
        <row r="252">
          <cell r="D252" t="str">
            <v>PDA170</v>
          </cell>
          <cell r="E252" t="str">
            <v>D.V.1.b) Debiti v/Aziende sanitarie pubbliche della Regione - per finanziamento sanitario aggiuntivo corrente LEA</v>
          </cell>
          <cell r="F252">
            <v>0</v>
          </cell>
        </row>
        <row r="253">
          <cell r="D253" t="str">
            <v>PDA180</v>
          </cell>
          <cell r="E253" t="str">
            <v>D.V.1.c) Debiti v/Aziende sanitarie pubbliche della Regione - per finanziamento sanitario aggiuntivo corrente extra LEA</v>
          </cell>
          <cell r="F253">
            <v>0</v>
          </cell>
        </row>
        <row r="254">
          <cell r="D254" t="str">
            <v>PDA190</v>
          </cell>
          <cell r="E254" t="str">
            <v>D.V.1.d) Debiti v/Aziende sanitarie pubbliche della Regione - per mobilità in compensazione</v>
          </cell>
          <cell r="F254">
            <v>0</v>
          </cell>
        </row>
        <row r="255">
          <cell r="D255" t="str">
            <v>PDA200</v>
          </cell>
          <cell r="E255" t="str">
            <v>D.V.1.e) Debiti v/Aziende sanitarie pubbliche della Regione - per mobilità non in compensazione</v>
          </cell>
          <cell r="F255">
            <v>0</v>
          </cell>
        </row>
        <row r="256">
          <cell r="D256" t="str">
            <v>PDA210</v>
          </cell>
          <cell r="E256" t="str">
            <v>D.V.1.f) Debiti v/Aziende sanitarie pubbliche della Regione - per altre prestazioni</v>
          </cell>
          <cell r="F256">
            <v>1410657.42</v>
          </cell>
        </row>
        <row r="257">
          <cell r="D257" t="str">
            <v>PDA220</v>
          </cell>
          <cell r="E257" t="str">
            <v xml:space="preserve">D.V.2) Debiti v/Aziende sanitarie pubbliche Extraregione </v>
          </cell>
          <cell r="F257">
            <v>115925.97</v>
          </cell>
        </row>
        <row r="258">
          <cell r="D258" t="str">
            <v>PDA230</v>
          </cell>
          <cell r="E258" t="str">
            <v>D.V.3) Debiti v/Aziende sanitarie pubbliche della Regione per versamenti c/ patrimonio netto</v>
          </cell>
          <cell r="F258">
            <v>0</v>
          </cell>
        </row>
        <row r="259">
          <cell r="D259" t="str">
            <v>PDA240</v>
          </cell>
          <cell r="E259" t="str">
            <v>D.VI) DEBITI V/SOCIETA' PARTECIPATE E/O ENTI DIPENDENTI DELLA REGIONE</v>
          </cell>
          <cell r="F259">
            <v>2792807.18</v>
          </cell>
        </row>
        <row r="260">
          <cell r="D260" t="str">
            <v>PDA250</v>
          </cell>
          <cell r="E260" t="str">
            <v>D.VI.1) Debiti v/enti regionali</v>
          </cell>
          <cell r="F260">
            <v>18709.93</v>
          </cell>
        </row>
        <row r="261">
          <cell r="D261" t="str">
            <v>PDA260</v>
          </cell>
          <cell r="E261" t="str">
            <v>D.VI.2) Debiti v/sperimentazioni gestionali</v>
          </cell>
          <cell r="F261">
            <v>0</v>
          </cell>
        </row>
        <row r="262">
          <cell r="D262" t="str">
            <v>PDA270</v>
          </cell>
          <cell r="E262" t="str">
            <v>D.VI.3) Debiti v/altre partecipate</v>
          </cell>
          <cell r="F262">
            <v>2774097.25</v>
          </cell>
        </row>
        <row r="263">
          <cell r="D263" t="str">
            <v>PDA280</v>
          </cell>
          <cell r="E263" t="str">
            <v>D.VII) DEBITI V/FORNITORI</v>
          </cell>
          <cell r="F263">
            <v>85637872.909999996</v>
          </cell>
        </row>
        <row r="264">
          <cell r="D264" t="str">
            <v>PDA290</v>
          </cell>
          <cell r="E264" t="str">
            <v xml:space="preserve">D.VII.1) Debiti verso erogatori (privati accreditati e convenzionati) di prestazioni sanitarie </v>
          </cell>
          <cell r="F264">
            <v>37002300.670000002</v>
          </cell>
        </row>
        <row r="265">
          <cell r="D265" t="str">
            <v>PDA300</v>
          </cell>
          <cell r="E265" t="str">
            <v>D.VII.2) Debiti verso altri fornitori</v>
          </cell>
          <cell r="F265">
            <v>48635572.240000002</v>
          </cell>
        </row>
        <row r="266">
          <cell r="D266" t="str">
            <v>PDA310</v>
          </cell>
          <cell r="E266" t="str">
            <v>D.VIII) DEBITI V/ISTITUTO TESORIERE</v>
          </cell>
          <cell r="F266">
            <v>0</v>
          </cell>
        </row>
        <row r="267">
          <cell r="D267" t="str">
            <v>PDA320</v>
          </cell>
          <cell r="E267" t="str">
            <v>D.IX) DEBITI TRIBUTARI</v>
          </cell>
          <cell r="F267">
            <v>11345628.810000002</v>
          </cell>
        </row>
        <row r="268">
          <cell r="D268" t="str">
            <v>PDA330</v>
          </cell>
          <cell r="E268" t="str">
            <v>D.X) DEBITI V/ISTITUTI PREVIDENZIALI, ASSISTENZIALI E SICUREZZA SOCIALE</v>
          </cell>
          <cell r="F268">
            <v>12237991.819999997</v>
          </cell>
        </row>
        <row r="269">
          <cell r="D269" t="str">
            <v>PDA340</v>
          </cell>
          <cell r="E269" t="str">
            <v>D.XI) DEBITI V/ALTRI</v>
          </cell>
          <cell r="F269">
            <v>19710191.129999999</v>
          </cell>
        </row>
        <row r="270">
          <cell r="D270" t="str">
            <v>PDA350</v>
          </cell>
          <cell r="E270" t="str">
            <v>D.XI.1) Debiti v/altri finanziatori</v>
          </cell>
          <cell r="F270">
            <v>0</v>
          </cell>
        </row>
        <row r="271">
          <cell r="D271" t="str">
            <v>PDA360</v>
          </cell>
          <cell r="E271" t="str">
            <v>D.XI.2) Debiti v/dipendenti</v>
          </cell>
          <cell r="F271">
            <v>13984401.379999999</v>
          </cell>
        </row>
        <row r="272">
          <cell r="D272" t="str">
            <v>PDA370</v>
          </cell>
          <cell r="E272" t="str">
            <v>D.XI.3) Debiti v/gestioni liquidatorie</v>
          </cell>
          <cell r="F272">
            <v>0</v>
          </cell>
        </row>
        <row r="273">
          <cell r="D273" t="str">
            <v>PDA380</v>
          </cell>
          <cell r="E273" t="str">
            <v>D.XI.4) Altri debiti diversi</v>
          </cell>
          <cell r="F273">
            <v>5725789.7499999991</v>
          </cell>
        </row>
        <row r="274">
          <cell r="D274" t="str">
            <v>PEZ999</v>
          </cell>
          <cell r="E274" t="str">
            <v>E)  RATEI E RISCONTI PASSIVI</v>
          </cell>
          <cell r="F274">
            <v>1100.05</v>
          </cell>
        </row>
        <row r="275">
          <cell r="D275" t="str">
            <v>PEA000</v>
          </cell>
          <cell r="E275" t="str">
            <v>E.I) RATEI PASSIVI</v>
          </cell>
          <cell r="F275">
            <v>160.05000000000001</v>
          </cell>
        </row>
        <row r="276">
          <cell r="D276" t="str">
            <v>PEA010</v>
          </cell>
          <cell r="E276" t="str">
            <v>E.I.1) Ratei passivi</v>
          </cell>
          <cell r="F276">
            <v>160.05000000000001</v>
          </cell>
        </row>
        <row r="277">
          <cell r="D277" t="str">
            <v>PEA020</v>
          </cell>
          <cell r="E277" t="str">
            <v>E.I.2) Ratei passivi v/Aziende sanitarie pubbliche della Regione</v>
          </cell>
          <cell r="F277">
            <v>0</v>
          </cell>
        </row>
        <row r="278">
          <cell r="D278" t="str">
            <v>PEA030</v>
          </cell>
          <cell r="E278" t="str">
            <v>E.II) RISCONTI PASSIVI</v>
          </cell>
          <cell r="F278">
            <v>940</v>
          </cell>
        </row>
        <row r="279">
          <cell r="D279" t="str">
            <v>PEA040</v>
          </cell>
          <cell r="E279" t="str">
            <v>E.II.1) Risconti passivi</v>
          </cell>
          <cell r="F279">
            <v>940</v>
          </cell>
        </row>
        <row r="280">
          <cell r="D280" t="str">
            <v>PEA050</v>
          </cell>
          <cell r="E280" t="str">
            <v>E.II.2) Risconti passivi v/Aziende sanitarie pubbliche della Regione</v>
          </cell>
          <cell r="F280">
            <v>0</v>
          </cell>
        </row>
        <row r="281">
          <cell r="D281" t="str">
            <v>PFZ999</v>
          </cell>
          <cell r="E281" t="str">
            <v>F)  CONTI D'ORDINE</v>
          </cell>
          <cell r="F281">
            <v>0</v>
          </cell>
        </row>
        <row r="282">
          <cell r="D282" t="str">
            <v>PFA000</v>
          </cell>
          <cell r="E282" t="str">
            <v>F.I) CANONI DI LEASING ANCORA DA PAGARE</v>
          </cell>
          <cell r="F282">
            <v>0</v>
          </cell>
        </row>
        <row r="283">
          <cell r="D283" t="str">
            <v>PFA010</v>
          </cell>
          <cell r="E283" t="str">
            <v>F.II) DEPOSITI CAUZIONALI</v>
          </cell>
          <cell r="F283">
            <v>0</v>
          </cell>
        </row>
        <row r="284">
          <cell r="D284" t="str">
            <v>PFA020</v>
          </cell>
          <cell r="E284" t="str">
            <v>F.III) BENI IN COMODATO</v>
          </cell>
          <cell r="F284">
            <v>0</v>
          </cell>
        </row>
        <row r="285">
          <cell r="D285" t="str">
            <v>PFA030</v>
          </cell>
          <cell r="E285" t="str">
            <v>F.IV) ALTRI CONTI D'ORDINE</v>
          </cell>
          <cell r="F285">
            <v>0</v>
          </cell>
        </row>
      </sheetData>
      <sheetData sheetId="5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C"/>
      <sheetName val="Mod. CE 2018_NEW_Benny"/>
      <sheetName val="CE Esteso 2018_new"/>
      <sheetName val="Foglio1"/>
      <sheetName val="SP_2018"/>
      <sheetName val="bilve"/>
    </sheetNames>
    <sheetDataSet>
      <sheetData sheetId="0"/>
      <sheetData sheetId="1">
        <row r="10">
          <cell r="B10" t="str">
            <v>AA0010</v>
          </cell>
          <cell r="C10" t="str">
            <v>A.1)  Contributi in c/esercizio</v>
          </cell>
          <cell r="D10">
            <v>650037398.30000007</v>
          </cell>
          <cell r="E10">
            <v>650037248</v>
          </cell>
          <cell r="F10">
            <v>645252330.25</v>
          </cell>
        </row>
        <row r="11">
          <cell r="B11" t="str">
            <v>AA0020</v>
          </cell>
          <cell r="C11" t="str">
            <v>A.1.A)  Contributi da Regione ... per quota F.S. regionale</v>
          </cell>
          <cell r="D11">
            <v>637245721.95000005</v>
          </cell>
          <cell r="E11">
            <v>637245440</v>
          </cell>
          <cell r="F11">
            <v>637245721.95000005</v>
          </cell>
        </row>
        <row r="12">
          <cell r="B12" t="str">
            <v>AA0030</v>
          </cell>
          <cell r="C12" t="str">
            <v>A.1.A.1)  da Regione ... per quota F.S. regionale indistinto</v>
          </cell>
          <cell r="D12">
            <v>617027534.95000005</v>
          </cell>
          <cell r="E12">
            <v>617027072</v>
          </cell>
          <cell r="F12">
            <v>617027534.95000005</v>
          </cell>
        </row>
        <row r="13">
          <cell r="B13" t="str">
            <v>AA0040</v>
          </cell>
          <cell r="C13" t="str">
            <v>A.1.A.2)  da Regione ... per quota F.S. regionale vincolato</v>
          </cell>
          <cell r="D13">
            <v>20218187</v>
          </cell>
          <cell r="E13">
            <v>20218176</v>
          </cell>
          <cell r="F13">
            <v>20218187</v>
          </cell>
        </row>
        <row r="14">
          <cell r="B14" t="str">
            <v>AA0050</v>
          </cell>
          <cell r="C14" t="str">
            <v>A.1.B)  Contributi c/esercizio (extra fondo)</v>
          </cell>
          <cell r="D14">
            <v>12791676.35</v>
          </cell>
          <cell r="E14">
            <v>12791672</v>
          </cell>
          <cell r="F14">
            <v>8006608.3000000007</v>
          </cell>
        </row>
        <row r="15">
          <cell r="B15" t="str">
            <v>AA0060</v>
          </cell>
          <cell r="C15" t="str">
            <v xml:space="preserve">A.1.B.1)  da Regione ... (extra fondo) </v>
          </cell>
          <cell r="D15">
            <v>8168089.0099999998</v>
          </cell>
          <cell r="E15">
            <v>8168088</v>
          </cell>
          <cell r="F15">
            <v>3383020.96</v>
          </cell>
        </row>
        <row r="16">
          <cell r="B16" t="str">
            <v>AA0070</v>
          </cell>
          <cell r="C16" t="str">
            <v>A.1.B.1.1)  Contributi da Regione ... (extra fondo) vincolati</v>
          </cell>
          <cell r="D16">
            <v>8168089.0099999998</v>
          </cell>
          <cell r="E16">
            <v>4785068.05</v>
          </cell>
          <cell r="F16">
            <v>3383020.96</v>
          </cell>
        </row>
        <row r="17">
          <cell r="B17" t="str">
            <v>AA0080</v>
          </cell>
          <cell r="C17" t="str">
            <v>A.1.B.1.2)  Contributi da Regione ... (extra fondo) - Risorse aggiuntive da bilancio regionale per LEA</v>
          </cell>
          <cell r="D17">
            <v>0</v>
          </cell>
          <cell r="E17">
            <v>0</v>
          </cell>
          <cell r="F17">
            <v>0</v>
          </cell>
        </row>
        <row r="18">
          <cell r="B18" t="str">
            <v>AA0090</v>
          </cell>
          <cell r="C18" t="str">
            <v>A.1.B.1.3)  Contributi da Regione ... (extra fondo) - Risorse aggiuntive da bilancio reg.le per  extra LEA</v>
          </cell>
          <cell r="D18">
            <v>0</v>
          </cell>
          <cell r="E18">
            <v>0</v>
          </cell>
          <cell r="F18">
            <v>0</v>
          </cell>
        </row>
        <row r="19">
          <cell r="B19" t="str">
            <v>AA0100</v>
          </cell>
          <cell r="C19" t="str">
            <v>A.1.B.1.4)  Contributi da Regione ... (extra fondo) - Altro</v>
          </cell>
          <cell r="D19">
            <v>0</v>
          </cell>
          <cell r="E19">
            <v>0</v>
          </cell>
          <cell r="F19">
            <v>0</v>
          </cell>
        </row>
        <row r="20">
          <cell r="B20" t="str">
            <v>AA0110</v>
          </cell>
          <cell r="C20" t="str">
            <v xml:space="preserve">A.1.B.2)  Contributi da Az. sanit. pubbl. della Regione ... (extra fondo) </v>
          </cell>
          <cell r="D20">
            <v>1504465.27</v>
          </cell>
          <cell r="E20">
            <v>1504465</v>
          </cell>
          <cell r="F20">
            <v>1504465.27</v>
          </cell>
        </row>
        <row r="21">
          <cell r="B21" t="str">
            <v>AA0120</v>
          </cell>
          <cell r="C21" t="str">
            <v>A.1.B.2.1)  Contributi da Az. sanit. pubbl. della Regione ... (extra fondo) vincolati</v>
          </cell>
          <cell r="D21">
            <v>0</v>
          </cell>
          <cell r="E21">
            <v>0</v>
          </cell>
          <cell r="F21">
            <v>0</v>
          </cell>
        </row>
        <row r="22">
          <cell r="B22" t="str">
            <v>AA0130</v>
          </cell>
          <cell r="C22" t="str">
            <v>A.1.B.2.2)  Contributi da Az. sanit. pubbl. della Regione ... (extra fondo) altro</v>
          </cell>
          <cell r="D22">
            <v>1504465.27</v>
          </cell>
          <cell r="E22">
            <v>1504465</v>
          </cell>
          <cell r="F22">
            <v>1504465.27</v>
          </cell>
        </row>
        <row r="23">
          <cell r="B23" t="str">
            <v>AA0140</v>
          </cell>
          <cell r="C23" t="str">
            <v xml:space="preserve">A.1.B.3)  Contributi da altri soggetti pubblici (extra fondo) </v>
          </cell>
          <cell r="D23">
            <v>3119122.07</v>
          </cell>
          <cell r="E23">
            <v>3119122</v>
          </cell>
          <cell r="F23">
            <v>3119122.07</v>
          </cell>
        </row>
        <row r="24">
          <cell r="B24" t="str">
            <v>AA0150</v>
          </cell>
          <cell r="C24" t="str">
            <v>A.1.B.3.1)  Contributi da altri soggetti pubblici (extra fondo) vincolati</v>
          </cell>
          <cell r="D24">
            <v>0</v>
          </cell>
          <cell r="E24">
            <v>0</v>
          </cell>
          <cell r="F24">
            <v>0</v>
          </cell>
        </row>
        <row r="25">
          <cell r="B25" t="str">
            <v>AA0160</v>
          </cell>
          <cell r="C25" t="str">
            <v>A.1.B.3.2)  Contributi da altri soggetti pubblici (extra fondo) L. 210/92</v>
          </cell>
          <cell r="D25">
            <v>3119122.07</v>
          </cell>
          <cell r="E25">
            <v>3119122</v>
          </cell>
          <cell r="F25">
            <v>3119122.07</v>
          </cell>
        </row>
        <row r="26">
          <cell r="B26" t="str">
            <v>AA0170</v>
          </cell>
          <cell r="C26" t="str">
            <v>A.1.B.3.3)  Contributi da altri soggetti pubblici (extra fondo) altro</v>
          </cell>
          <cell r="D26">
            <v>0</v>
          </cell>
          <cell r="E26">
            <v>0</v>
          </cell>
          <cell r="F26">
            <v>0</v>
          </cell>
        </row>
        <row r="27">
          <cell r="B27" t="str">
            <v>AA0180</v>
          </cell>
          <cell r="C27" t="str">
            <v>A.1.C)  Contributi c/esercizio per ricerca</v>
          </cell>
          <cell r="D27">
            <v>0</v>
          </cell>
          <cell r="E27">
            <v>0</v>
          </cell>
          <cell r="F27">
            <v>0</v>
          </cell>
        </row>
        <row r="28">
          <cell r="B28" t="str">
            <v>AA0190</v>
          </cell>
          <cell r="C28" t="str">
            <v>A.1.C.1)  Contributi da Ministero della Salute per ricerca corrente</v>
          </cell>
          <cell r="D28">
            <v>0</v>
          </cell>
          <cell r="E28">
            <v>0</v>
          </cell>
          <cell r="F28">
            <v>0</v>
          </cell>
        </row>
        <row r="29">
          <cell r="B29" t="str">
            <v>AA0200</v>
          </cell>
          <cell r="C29" t="str">
            <v>A.1.C.2)  Contributi da Ministero della Salute per ricerca finalizzata</v>
          </cell>
          <cell r="D29">
            <v>0</v>
          </cell>
          <cell r="E29">
            <v>0</v>
          </cell>
          <cell r="F29">
            <v>0</v>
          </cell>
        </row>
        <row r="30">
          <cell r="B30" t="str">
            <v>AA0210</v>
          </cell>
          <cell r="C30" t="str">
            <v>A.1.C.3)  Contributi da Regione ed altri soggetti pubblici per ricerca</v>
          </cell>
          <cell r="D30">
            <v>0</v>
          </cell>
          <cell r="E30">
            <v>0</v>
          </cell>
          <cell r="F30">
            <v>0</v>
          </cell>
        </row>
        <row r="31">
          <cell r="B31" t="str">
            <v>AA0220</v>
          </cell>
          <cell r="C31" t="str">
            <v>A.1.C.4)  Contributi da privati per ricerca</v>
          </cell>
          <cell r="D31">
            <v>0</v>
          </cell>
          <cell r="E31">
            <v>0</v>
          </cell>
          <cell r="F31">
            <v>0</v>
          </cell>
        </row>
        <row r="32">
          <cell r="B32" t="str">
            <v>AA0230</v>
          </cell>
          <cell r="C32" t="str">
            <v>A.1.D)  Contributi c/esercizio da privati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AA0240</v>
          </cell>
          <cell r="C33" t="str">
            <v>A.2)  Rettifica contributi c/esercizio per destinazione ad investimenti</v>
          </cell>
          <cell r="D33">
            <v>-3407460.02</v>
          </cell>
          <cell r="E33">
            <v>-3407460</v>
          </cell>
          <cell r="F33">
            <v>-3407460.02</v>
          </cell>
        </row>
        <row r="34">
          <cell r="B34" t="str">
            <v>AA0250</v>
          </cell>
          <cell r="C34" t="str">
            <v>A.2.A)  Rettifica contrib. in c/eserc. per ... investimenti ... per quota F.S. regionale</v>
          </cell>
          <cell r="D34">
            <v>-3407460.02</v>
          </cell>
          <cell r="E34">
            <v>-3407460</v>
          </cell>
          <cell r="F34">
            <v>-3407460.02</v>
          </cell>
        </row>
        <row r="35">
          <cell r="B35" t="str">
            <v>AA0260</v>
          </cell>
          <cell r="C35" t="str">
            <v>A.2.B)  Rettifica contributi in c/esercizio per ...investimenti - altri contributi</v>
          </cell>
          <cell r="D35">
            <v>0</v>
          </cell>
          <cell r="E35">
            <v>0</v>
          </cell>
          <cell r="F35">
            <v>0</v>
          </cell>
        </row>
        <row r="36">
          <cell r="B36" t="str">
            <v>AA0270</v>
          </cell>
          <cell r="C36" t="str">
            <v>A.3) Utilizzo fondi per quote inutilizzate contributi vincolati di esercizi precedenti</v>
          </cell>
          <cell r="D36">
            <v>475256.36</v>
          </cell>
          <cell r="E36">
            <v>475256.25</v>
          </cell>
          <cell r="F36">
            <v>475256.36</v>
          </cell>
        </row>
        <row r="37">
          <cell r="B37" t="str">
            <v>AA0280</v>
          </cell>
          <cell r="C37" t="str">
            <v>A.3.A) Utilizzo fondi per quote inutilizzate contributi di esercizi precedenti  ... per quota F.S. regionale vincolato</v>
          </cell>
          <cell r="D37">
            <v>420000</v>
          </cell>
          <cell r="E37">
            <v>0</v>
          </cell>
          <cell r="F37">
            <v>420000</v>
          </cell>
        </row>
        <row r="38">
          <cell r="B38" t="str">
            <v>AA0290</v>
          </cell>
          <cell r="C38" t="str">
            <v>A.3.B) Utilizzo fondi per quote inutilizzate contributi di esercizi prec. da soggetti pubblici (extra fondo) vincolati</v>
          </cell>
          <cell r="D38">
            <v>55256.36</v>
          </cell>
          <cell r="E38">
            <v>55256.34375</v>
          </cell>
          <cell r="F38">
            <v>55256.36</v>
          </cell>
        </row>
        <row r="39">
          <cell r="B39" t="str">
            <v>AA0300</v>
          </cell>
          <cell r="C39" t="str">
            <v>A.3.C) Utilizzo fondi per quote inutilizzate contributi di esercizi precedenti per ricerca</v>
          </cell>
          <cell r="D39">
            <v>0</v>
          </cell>
          <cell r="E39">
            <v>0</v>
          </cell>
          <cell r="F39">
            <v>0</v>
          </cell>
        </row>
        <row r="40">
          <cell r="B40" t="str">
            <v>AA0310</v>
          </cell>
          <cell r="C40" t="str">
            <v>A.3.D) Utilizzo fondi per quote inutilizzate contributi vincolati di esercizi precedenti da privati</v>
          </cell>
          <cell r="D40">
            <v>0</v>
          </cell>
          <cell r="E40">
            <v>0</v>
          </cell>
          <cell r="F40">
            <v>0</v>
          </cell>
        </row>
        <row r="41">
          <cell r="B41" t="str">
            <v>AA0320</v>
          </cell>
          <cell r="C41" t="str">
            <v>A.4)  Ricavi per prestazioni sanitarie e sociosanitarie a rilevanza sanitaria</v>
          </cell>
          <cell r="D41">
            <v>38733323.560000002</v>
          </cell>
          <cell r="E41">
            <v>38733312</v>
          </cell>
          <cell r="F41">
            <v>38733323.560000002</v>
          </cell>
        </row>
        <row r="42">
          <cell r="B42" t="str">
            <v>AA0330</v>
          </cell>
          <cell r="C42" t="str">
            <v xml:space="preserve">A.4.A)  Ricavi per prestazioni sanitarie e sociosanitarie a rilevanza sanitaria erogate a soggetti pubblici </v>
          </cell>
          <cell r="D42">
            <v>34440199.710000001</v>
          </cell>
          <cell r="E42">
            <v>34440192</v>
          </cell>
          <cell r="F42">
            <v>34440199.710000001</v>
          </cell>
        </row>
        <row r="43">
          <cell r="B43" t="str">
            <v>AA0340</v>
          </cell>
          <cell r="C43" t="str">
            <v>A.4.A.1)  Ricavi per prestaz. sanitarie  e sociosanitarie a rilevanza sanitaria erogate ad Az. sanit. pubbl. della Regione</v>
          </cell>
          <cell r="D43">
            <v>31900999.710000001</v>
          </cell>
          <cell r="E43">
            <v>31900992</v>
          </cell>
          <cell r="F43">
            <v>31900999.710000001</v>
          </cell>
        </row>
        <row r="44">
          <cell r="B44" t="str">
            <v>AA0350</v>
          </cell>
          <cell r="C44" t="str">
            <v>A.4.A.1.1) Prestazioni di ricovero</v>
          </cell>
          <cell r="D44">
            <v>13589400</v>
          </cell>
          <cell r="E44">
            <v>13589400</v>
          </cell>
          <cell r="F44">
            <v>13589400</v>
          </cell>
        </row>
        <row r="45">
          <cell r="B45" t="str">
            <v>AA0360</v>
          </cell>
          <cell r="C45" t="str">
            <v>A.4.A.1.2) Prestazioni di specialistica ambulatoriale</v>
          </cell>
          <cell r="D45">
            <v>5167600</v>
          </cell>
          <cell r="E45">
            <v>5167600</v>
          </cell>
          <cell r="F45">
            <v>5167600</v>
          </cell>
        </row>
        <row r="46">
          <cell r="B46" t="str">
            <v>AA0370</v>
          </cell>
          <cell r="C46" t="str">
            <v>A.4.A.1.3) Prestazioni di psichiatria residenziale e semiresidenziale</v>
          </cell>
          <cell r="D46">
            <v>4196100</v>
          </cell>
          <cell r="E46">
            <v>4196100</v>
          </cell>
          <cell r="F46">
            <v>4196100</v>
          </cell>
        </row>
        <row r="47">
          <cell r="B47" t="str">
            <v>AA0380</v>
          </cell>
          <cell r="C47" t="str">
            <v>A.4.A.1.4) Prestazioni di File F</v>
          </cell>
          <cell r="D47">
            <v>7505700</v>
          </cell>
          <cell r="E47">
            <v>7505700</v>
          </cell>
          <cell r="F47">
            <v>7505700</v>
          </cell>
        </row>
        <row r="48">
          <cell r="B48" t="str">
            <v>AA0390</v>
          </cell>
          <cell r="C48" t="str">
            <v>A.4.A.1.5) Prestazioni servizi MMG, PLS, Contin. assistenziale</v>
          </cell>
          <cell r="D48">
            <v>44300</v>
          </cell>
          <cell r="E48">
            <v>44300</v>
          </cell>
          <cell r="F48">
            <v>44300</v>
          </cell>
        </row>
        <row r="49">
          <cell r="B49" t="str">
            <v>AA0400</v>
          </cell>
          <cell r="C49" t="str">
            <v>A.4.A.1.6) Prestazioni servizi farmaceutica convenzionata</v>
          </cell>
          <cell r="D49">
            <v>324400</v>
          </cell>
          <cell r="E49">
            <v>324400</v>
          </cell>
          <cell r="F49">
            <v>324400</v>
          </cell>
        </row>
        <row r="50">
          <cell r="B50" t="str">
            <v>AA0410</v>
          </cell>
          <cell r="C50" t="str">
            <v>A.4.A.1.7) Prestazioni termali</v>
          </cell>
          <cell r="D50">
            <v>1026500</v>
          </cell>
          <cell r="E50">
            <v>1026500</v>
          </cell>
          <cell r="F50">
            <v>1026500</v>
          </cell>
        </row>
        <row r="51">
          <cell r="B51" t="str">
            <v>AA0420</v>
          </cell>
          <cell r="C51" t="str">
            <v>A.4.A.1.8) Prestazioni trasporto ambulanze ed elisoccorso</v>
          </cell>
          <cell r="D51">
            <v>0</v>
          </cell>
          <cell r="E51">
            <v>0</v>
          </cell>
          <cell r="F51">
            <v>0</v>
          </cell>
        </row>
        <row r="52">
          <cell r="B52" t="str">
            <v>AA0430</v>
          </cell>
          <cell r="C52" t="str">
            <v xml:space="preserve">A.4.A.1.9) Altre prestazioni sanitarie e socio-sanitarie a rilevanza sanitaria </v>
          </cell>
          <cell r="D52">
            <v>46999.71</v>
          </cell>
          <cell r="E52">
            <v>46999.6875</v>
          </cell>
          <cell r="F52">
            <v>46999.71</v>
          </cell>
        </row>
        <row r="53">
          <cell r="B53" t="str">
            <v>AA0440</v>
          </cell>
          <cell r="C53" t="str">
            <v xml:space="preserve">A.4.A.2)   Ricavi per prestaz. sanitarie e sociosanitarie a rilevanza sanitaria erogate ad altri soggetti pubblici </v>
          </cell>
          <cell r="D53">
            <v>0</v>
          </cell>
          <cell r="E53">
            <v>0</v>
          </cell>
          <cell r="F53">
            <v>0</v>
          </cell>
        </row>
        <row r="54">
          <cell r="B54" t="str">
            <v>AA0450</v>
          </cell>
          <cell r="C54" t="str">
            <v>A.4.A.3)   Ricavi per prestaz. sanitarie e sociosanitarie a rilevanza sanitaria erogate a soggetti pubblici extrareg.</v>
          </cell>
          <cell r="D54">
            <v>2539200</v>
          </cell>
          <cell r="E54">
            <v>2539200</v>
          </cell>
          <cell r="F54">
            <v>2539200</v>
          </cell>
        </row>
        <row r="55">
          <cell r="B55" t="str">
            <v>AA0460</v>
          </cell>
          <cell r="C55" t="str">
            <v>A.4.A.3.1) Prestazioni di ricovero</v>
          </cell>
          <cell r="D55">
            <v>1262000</v>
          </cell>
          <cell r="E55">
            <v>1262000</v>
          </cell>
          <cell r="F55">
            <v>1262000</v>
          </cell>
        </row>
        <row r="56">
          <cell r="B56" t="str">
            <v>AA0470</v>
          </cell>
          <cell r="C56" t="str">
            <v>A.4.A.3.2) Prestazioni ambulatoriali</v>
          </cell>
          <cell r="D56">
            <v>349000</v>
          </cell>
          <cell r="E56">
            <v>349000</v>
          </cell>
          <cell r="F56">
            <v>349000</v>
          </cell>
        </row>
        <row r="57">
          <cell r="B57" t="str">
            <v>AA0480</v>
          </cell>
          <cell r="C57" t="str">
            <v>A.4.A.3.3) Prestazioni di psichiatria non soggetta a compensazione (resid. e semiresid.)</v>
          </cell>
          <cell r="D57">
            <v>0</v>
          </cell>
          <cell r="E57">
            <v>0</v>
          </cell>
          <cell r="F57">
            <v>0</v>
          </cell>
        </row>
        <row r="58">
          <cell r="B58" t="str">
            <v>AA0490</v>
          </cell>
          <cell r="C58" t="str">
            <v>A.4.A.3.4) Prestazioni di File F</v>
          </cell>
          <cell r="D58">
            <v>249000</v>
          </cell>
          <cell r="E58">
            <v>249000</v>
          </cell>
          <cell r="F58">
            <v>249000</v>
          </cell>
        </row>
        <row r="59">
          <cell r="B59" t="str">
            <v>AA0500</v>
          </cell>
          <cell r="C59" t="str">
            <v>A.4.A.3.5) Prestazioni servizi MMG, PLS, Contin. assistenziale extrareg.</v>
          </cell>
          <cell r="D59">
            <v>99000</v>
          </cell>
          <cell r="E59">
            <v>99000</v>
          </cell>
          <cell r="F59">
            <v>99000</v>
          </cell>
        </row>
        <row r="60">
          <cell r="B60" t="str">
            <v>AA0510</v>
          </cell>
          <cell r="C60" t="str">
            <v>A.4.A.3.6) Prestazioni servizi farmaceutica convenzionata extrareg.</v>
          </cell>
          <cell r="D60">
            <v>120000</v>
          </cell>
          <cell r="E60">
            <v>120000</v>
          </cell>
          <cell r="F60">
            <v>120000</v>
          </cell>
        </row>
        <row r="61">
          <cell r="B61" t="str">
            <v>AA0520</v>
          </cell>
          <cell r="C61" t="str">
            <v>A.4.A.3.7) Prestazioni termali extrareg.</v>
          </cell>
          <cell r="D61">
            <v>401000</v>
          </cell>
          <cell r="E61">
            <v>401000</v>
          </cell>
          <cell r="F61">
            <v>401000</v>
          </cell>
        </row>
        <row r="62">
          <cell r="B62" t="str">
            <v>AA0530</v>
          </cell>
          <cell r="C62" t="str">
            <v>A.4.A.3.8) Prestazioni trasporto ambulanze ed elisoccorso extrareg.</v>
          </cell>
          <cell r="D62">
            <v>58000</v>
          </cell>
          <cell r="E62">
            <v>58000</v>
          </cell>
          <cell r="F62">
            <v>58000</v>
          </cell>
        </row>
        <row r="63">
          <cell r="B63" t="str">
            <v>AA0540</v>
          </cell>
          <cell r="C63" t="str">
            <v>A.4.A.3.9) Altre prestazioni sanitarie e sociosanitarie a rilevanza sanitaria extrareg.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AA0550</v>
          </cell>
          <cell r="C64" t="str">
            <v>A.4.A.3.10) Ricavi per cessione di emocomponenti e cellule staminali extrareg.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AA0560</v>
          </cell>
          <cell r="C65" t="str">
            <v>A.4.A.3.11) Ricavi per differenziale tariffe TUC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AA0570</v>
          </cell>
          <cell r="C66" t="str">
            <v>A.4.A.3.12) Altre prestazioni sanitarie e sociosanitarie a rilevanza sanitaria non soggette a compensazione extrareg.</v>
          </cell>
          <cell r="D66">
            <v>1200</v>
          </cell>
          <cell r="E66">
            <v>1200</v>
          </cell>
          <cell r="F66">
            <v>1200</v>
          </cell>
        </row>
        <row r="67">
          <cell r="B67" t="str">
            <v>AA0580</v>
          </cell>
          <cell r="C67" t="str">
            <v>A.4.A.3.12.A) Prestazioni di assistenza riabilitativa non soggette a compensazione extrareg.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AA0590</v>
          </cell>
          <cell r="C68" t="str">
            <v>A.4.A.3.12.B) Altre prestazioni sanitarie ... non soggette a compensazione extrareg.</v>
          </cell>
          <cell r="D68">
            <v>1200</v>
          </cell>
          <cell r="E68">
            <v>1200</v>
          </cell>
          <cell r="F68">
            <v>1200</v>
          </cell>
        </row>
        <row r="69">
          <cell r="B69" t="str">
            <v>AA0600</v>
          </cell>
          <cell r="C69" t="str">
            <v>A.4.A.3.13) Altre prestazioni sanitarie a rilevanza sanitaria - Mobilità attiva Internazionale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AA0610</v>
          </cell>
          <cell r="C70" t="str">
            <v>A.4.B)  Ricavi per prestazioni sanitarie e sociosanitarie a rilevanza sanitaria erogate da privati v/residenti extrareg. in compensazione (mobilità attiva)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AA0620</v>
          </cell>
          <cell r="C71" t="str">
            <v>A.4.B.1)  Prestazioni di ricovero da priv. extrareg. in compensazione (mobilità attiva)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AA0630</v>
          </cell>
          <cell r="C72" t="str">
            <v>A.4.B.2)  Prestazioni ambulatoriali da priv. extrareg. in compensazione  (mobilità attiva)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AA0640</v>
          </cell>
          <cell r="C73" t="str">
            <v>A.4.B.3)  Prestazioni di File F da priv. extrareg. in compensazione (mobilità attiva)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AA0650</v>
          </cell>
          <cell r="C74" t="str">
            <v>A.4.B.4)  Altre prestazioni sanitarie e sociosanitarie a rilevanza sanitaria erogate da privati v/residenti extrareg. in compensazione (mobilità attiva)</v>
          </cell>
          <cell r="D74">
            <v>0</v>
          </cell>
          <cell r="E74">
            <v>0</v>
          </cell>
          <cell r="F74">
            <v>0</v>
          </cell>
        </row>
        <row r="75">
          <cell r="B75" t="str">
            <v>AA0660</v>
          </cell>
          <cell r="C75" t="str">
            <v xml:space="preserve">A.4.C)  Ricavi per prestazioni sanitarie e sociosanitarie a rilevanza sanitaria erogate a privati </v>
          </cell>
          <cell r="D75">
            <v>916423.03999999992</v>
          </cell>
          <cell r="E75">
            <v>916423</v>
          </cell>
          <cell r="F75">
            <v>916423.03999999992</v>
          </cell>
        </row>
        <row r="76">
          <cell r="B76" t="str">
            <v>AA0670</v>
          </cell>
          <cell r="C76" t="str">
            <v>A.4.D)  Ricavi per prestazioni sanitarie erogate in regime di intramoenia</v>
          </cell>
          <cell r="D76">
            <v>3376700.8099999996</v>
          </cell>
          <cell r="E76">
            <v>3376700</v>
          </cell>
          <cell r="F76">
            <v>3376700.8099999996</v>
          </cell>
        </row>
        <row r="77">
          <cell r="B77" t="str">
            <v>AA0680</v>
          </cell>
          <cell r="C77" t="str">
            <v>A.4.D.1)  Ricavi per prestazioni sanitarie intramoenia - Area ospedaliera</v>
          </cell>
          <cell r="D77">
            <v>0</v>
          </cell>
          <cell r="E77">
            <v>0</v>
          </cell>
          <cell r="F77">
            <v>0</v>
          </cell>
        </row>
        <row r="78">
          <cell r="B78" t="str">
            <v>AA0690</v>
          </cell>
          <cell r="C78" t="str">
            <v>A.4.D.2)  Ricavi per prestazioni sanitarie intramoenia - Area specialistica</v>
          </cell>
          <cell r="D78">
            <v>2842011.52</v>
          </cell>
          <cell r="E78">
            <v>2842010</v>
          </cell>
          <cell r="F78">
            <v>2842011.52</v>
          </cell>
        </row>
        <row r="79">
          <cell r="B79" t="str">
            <v>AA0700</v>
          </cell>
          <cell r="C79" t="str">
            <v>A.4.D.3)  Ricavi per prestazioni sanitarie intramoenia - Area sanità pubblica</v>
          </cell>
          <cell r="D79">
            <v>22887.3</v>
          </cell>
          <cell r="E79">
            <v>22887.296875</v>
          </cell>
          <cell r="F79">
            <v>22887.3</v>
          </cell>
        </row>
        <row r="80">
          <cell r="B80" t="str">
            <v>AA0710</v>
          </cell>
          <cell r="C80" t="str">
            <v>A.4.D.4)  Ricavi per Prest. San. intramoenia - Consulenze (ex art. 55 c.1 lett. c), d) ed ex art. 57-58)</v>
          </cell>
          <cell r="D80">
            <v>510801.99</v>
          </cell>
          <cell r="E80">
            <v>510801.75</v>
          </cell>
          <cell r="F80">
            <v>510801.99</v>
          </cell>
        </row>
        <row r="81">
          <cell r="B81" t="str">
            <v>AA0720</v>
          </cell>
          <cell r="C81" t="str">
            <v>A.4.D.5)  Ricavi per prestazioni sanitarie intramoenia - Consulenze (ex art. 55 c.1 lett. c), d) ed ex art. 57-58) (Az. sanit. pubbl. della Regione)</v>
          </cell>
          <cell r="D81">
            <v>1000</v>
          </cell>
          <cell r="E81">
            <v>1000</v>
          </cell>
          <cell r="F81">
            <v>1000</v>
          </cell>
        </row>
        <row r="82">
          <cell r="B82" t="str">
            <v>AA0730</v>
          </cell>
          <cell r="C82" t="str">
            <v>A.4.D.6)  Ricavi per prestazioni sanitarie intramoenia - Altro</v>
          </cell>
          <cell r="D82">
            <v>0</v>
          </cell>
          <cell r="E82">
            <v>0</v>
          </cell>
          <cell r="F82">
            <v>0</v>
          </cell>
        </row>
        <row r="83">
          <cell r="B83" t="str">
            <v>AA0740</v>
          </cell>
          <cell r="C83" t="str">
            <v>A.4.D.7)  Ricavi per prestazioni sanitarie intramoenia - Altro (Az. sanit. pubbl. della Regione)</v>
          </cell>
          <cell r="D83">
            <v>0</v>
          </cell>
          <cell r="E83">
            <v>0</v>
          </cell>
          <cell r="F83">
            <v>0</v>
          </cell>
        </row>
        <row r="84">
          <cell r="B84" t="str">
            <v>AA0750</v>
          </cell>
          <cell r="C84" t="str">
            <v>A.5) Concorsi, recuperi e rimborsi</v>
          </cell>
          <cell r="D84">
            <v>3831046.87</v>
          </cell>
          <cell r="E84">
            <v>3831046</v>
          </cell>
          <cell r="F84">
            <v>3831046.87</v>
          </cell>
        </row>
        <row r="85">
          <cell r="B85" t="str">
            <v>AA0760</v>
          </cell>
          <cell r="C85" t="str">
            <v>A.5.A) Rimborsi assicurativi</v>
          </cell>
          <cell r="D85">
            <v>2954.34</v>
          </cell>
          <cell r="E85">
            <v>2954.33984375</v>
          </cell>
          <cell r="F85">
            <v>2954.34</v>
          </cell>
        </row>
        <row r="86">
          <cell r="B86" t="str">
            <v>AA0770</v>
          </cell>
          <cell r="C86" t="str">
            <v>A.5.B) Concorsi, recuperi e rimborsi da Regione</v>
          </cell>
          <cell r="D86">
            <v>0</v>
          </cell>
          <cell r="E86">
            <v>0</v>
          </cell>
          <cell r="F86">
            <v>0</v>
          </cell>
        </row>
        <row r="87">
          <cell r="B87" t="str">
            <v>AA0780</v>
          </cell>
          <cell r="C87" t="str">
            <v>A.5.B.1) Rimborso degli oneri stipendiali del personale dell'azienda in posizione di comando presso la Regione</v>
          </cell>
          <cell r="D87">
            <v>0</v>
          </cell>
          <cell r="E87">
            <v>0</v>
          </cell>
          <cell r="F87">
            <v>0</v>
          </cell>
        </row>
        <row r="88">
          <cell r="B88" t="str">
            <v>AA0790</v>
          </cell>
          <cell r="C88" t="str">
            <v>A.5.B.2) Altri concorsi, recuperi e rimborsi da parte della Regione</v>
          </cell>
          <cell r="D88">
            <v>0</v>
          </cell>
          <cell r="E88">
            <v>0</v>
          </cell>
          <cell r="F88">
            <v>0</v>
          </cell>
        </row>
        <row r="89">
          <cell r="B89" t="str">
            <v>AA0800</v>
          </cell>
          <cell r="C89" t="str">
            <v>A.5.C) Concorsi, recuperi e rimborsi da Az. sanit. pubbl. della Regione</v>
          </cell>
          <cell r="D89">
            <v>1225913.92</v>
          </cell>
          <cell r="E89">
            <v>1225913</v>
          </cell>
          <cell r="F89">
            <v>1225913.92</v>
          </cell>
        </row>
        <row r="90">
          <cell r="B90" t="str">
            <v>AA0810</v>
          </cell>
          <cell r="C90" t="str">
            <v>A.5.C.1) Rimborso degli oneri stipendiali del personale dipendente dell'azienda in posizione di comando presso Az. sanit. pubbl. della Regione</v>
          </cell>
          <cell r="D90">
            <v>61219.92</v>
          </cell>
          <cell r="E90">
            <v>61219.90625</v>
          </cell>
          <cell r="F90">
            <v>61219.92</v>
          </cell>
        </row>
        <row r="91">
          <cell r="B91" t="str">
            <v>AA0820</v>
          </cell>
          <cell r="C91" t="str">
            <v>A.5.C.2) Rimborsi per acquisto beni da parte di Az. sanit. pubbl. della Regione</v>
          </cell>
          <cell r="D91">
            <v>1110014</v>
          </cell>
          <cell r="E91">
            <v>1110014</v>
          </cell>
          <cell r="F91">
            <v>1110014</v>
          </cell>
        </row>
        <row r="92">
          <cell r="B92" t="str">
            <v>AA0830</v>
          </cell>
          <cell r="C92" t="str">
            <v>A.5.C.3) Altri concorsi, recuperi e rimborsi da parte di Az. sanit. pubbl. della Regione</v>
          </cell>
          <cell r="D92">
            <v>54680</v>
          </cell>
          <cell r="E92">
            <v>54680</v>
          </cell>
          <cell r="F92">
            <v>54680</v>
          </cell>
        </row>
        <row r="93">
          <cell r="B93" t="str">
            <v>AA0840</v>
          </cell>
          <cell r="C93" t="str">
            <v>A.5.D) Concorsi, recuperi e rimborsi da altri soggetti pubblici</v>
          </cell>
          <cell r="D93">
            <v>732535.36</v>
          </cell>
          <cell r="E93">
            <v>732535</v>
          </cell>
          <cell r="F93">
            <v>732535.36</v>
          </cell>
        </row>
        <row r="94">
          <cell r="B94" t="str">
            <v>AA0850</v>
          </cell>
          <cell r="C94" t="str">
            <v>A.5.D.1) Rimborso degli oneri stipendiali del personale dipendente dell'azienda in posizione di comando presso altri soggetti pubblici</v>
          </cell>
          <cell r="D94">
            <v>78779.97</v>
          </cell>
          <cell r="E94">
            <v>78779.9375</v>
          </cell>
          <cell r="F94">
            <v>78779.97</v>
          </cell>
        </row>
        <row r="95">
          <cell r="B95" t="str">
            <v>AA0860</v>
          </cell>
          <cell r="C95" t="str">
            <v>A.5.D.2) Rimborsi per acquisto beni da parte di altri soggetti pubblici</v>
          </cell>
          <cell r="D95">
            <v>0</v>
          </cell>
          <cell r="E95">
            <v>0</v>
          </cell>
          <cell r="F95">
            <v>0</v>
          </cell>
        </row>
        <row r="96">
          <cell r="B96" t="str">
            <v>AA0870</v>
          </cell>
          <cell r="C96" t="str">
            <v>A.5.D.3) Altri concorsi, recuperi e rimborsi da parte di altri soggetti pubblici</v>
          </cell>
          <cell r="D96">
            <v>653755.39</v>
          </cell>
          <cell r="E96">
            <v>653755</v>
          </cell>
          <cell r="F96">
            <v>653755.39</v>
          </cell>
        </row>
        <row r="97">
          <cell r="B97" t="str">
            <v>AA0880</v>
          </cell>
          <cell r="C97" t="str">
            <v>A.5.E) Concorsi, recuperi e rimborsi da privati</v>
          </cell>
          <cell r="D97">
            <v>1869643.25</v>
          </cell>
          <cell r="E97">
            <v>1869643</v>
          </cell>
          <cell r="F97">
            <v>1869643.25</v>
          </cell>
        </row>
        <row r="98">
          <cell r="B98" t="str">
            <v>AA0890</v>
          </cell>
          <cell r="C98" t="str">
            <v>A.5.E.1) Rimborso da aziende farmaceutiche per Pay back</v>
          </cell>
          <cell r="D98">
            <v>1687000</v>
          </cell>
          <cell r="E98">
            <v>1687000</v>
          </cell>
          <cell r="F98">
            <v>1687000</v>
          </cell>
        </row>
        <row r="99">
          <cell r="B99" t="str">
            <v>AA0900</v>
          </cell>
          <cell r="C99" t="str">
            <v>A.5.E.1.1) Pay-back per il superamento del tetto della spesa farmaceutica territoriale</v>
          </cell>
          <cell r="D99">
            <v>0</v>
          </cell>
          <cell r="E99">
            <v>0</v>
          </cell>
          <cell r="F99">
            <v>0</v>
          </cell>
        </row>
        <row r="100">
          <cell r="B100" t="str">
            <v>AA0910</v>
          </cell>
          <cell r="C100" t="str">
            <v>A.5.E.1.2) Pay-back per superamento del tetto della spesa farmaceutica ospedaliera</v>
          </cell>
          <cell r="D100">
            <v>0</v>
          </cell>
          <cell r="E100">
            <v>0</v>
          </cell>
          <cell r="F100">
            <v>0</v>
          </cell>
        </row>
        <row r="101">
          <cell r="B101" t="str">
            <v>AA0920</v>
          </cell>
          <cell r="C101" t="str">
            <v>A.5.E.1.3) Ulteriore Pay-back</v>
          </cell>
          <cell r="D101">
            <v>1687000</v>
          </cell>
          <cell r="E101">
            <v>1687000</v>
          </cell>
          <cell r="F101">
            <v>1687000</v>
          </cell>
        </row>
        <row r="102">
          <cell r="B102" t="str">
            <v>AA0930</v>
          </cell>
          <cell r="C102" t="str">
            <v>A.5.E.2) Altri concorsi, recuperi e rimborsi da privati</v>
          </cell>
          <cell r="D102">
            <v>182643.25</v>
          </cell>
          <cell r="E102">
            <v>182643.25</v>
          </cell>
          <cell r="F102">
            <v>182643.25</v>
          </cell>
        </row>
        <row r="103">
          <cell r="B103" t="str">
            <v>AA0940</v>
          </cell>
          <cell r="C103" t="str">
            <v>A.6)  Compartecipazione alla spesa per prestazioni sanitarie (Ticket)</v>
          </cell>
          <cell r="D103">
            <v>3121248.1599999997</v>
          </cell>
          <cell r="E103">
            <v>3121248</v>
          </cell>
          <cell r="F103">
            <v>3121248.1599999997</v>
          </cell>
        </row>
        <row r="104">
          <cell r="B104" t="str">
            <v>AA0950</v>
          </cell>
          <cell r="C104" t="str">
            <v>A.6.A)  Compartecipazione alla spesa per prestazioni sanitarie - Ticket sulle prestazioni di specialistica ambulatoriale</v>
          </cell>
          <cell r="D104">
            <v>3099497.76</v>
          </cell>
          <cell r="E104">
            <v>3099496</v>
          </cell>
          <cell r="F104">
            <v>3099497.76</v>
          </cell>
        </row>
        <row r="105">
          <cell r="B105" t="str">
            <v>AA0960</v>
          </cell>
          <cell r="C105" t="str">
            <v>A.6.B)  Compartecipazione alla spesa per prestazioni sanitarie - Ticket sul pronto soccorso</v>
          </cell>
          <cell r="D105">
            <v>21750.400000000001</v>
          </cell>
          <cell r="E105">
            <v>21750.390625</v>
          </cell>
          <cell r="F105">
            <v>21750.400000000001</v>
          </cell>
        </row>
        <row r="106">
          <cell r="B106" t="str">
            <v>AA0970</v>
          </cell>
          <cell r="C106" t="str">
            <v>A.6.C)  Compartecipazione alla spesa per prestazioni sanitarie (Ticket) - Altro</v>
          </cell>
          <cell r="D106">
            <v>0</v>
          </cell>
          <cell r="E106">
            <v>0</v>
          </cell>
          <cell r="F106">
            <v>0</v>
          </cell>
        </row>
        <row r="107">
          <cell r="B107" t="str">
            <v>AA0980</v>
          </cell>
          <cell r="C107" t="str">
            <v>A.7)  Quota contributi c/capitale imputata all'esercizio</v>
          </cell>
          <cell r="D107">
            <v>6401314.9500000002</v>
          </cell>
          <cell r="E107">
            <v>6401312</v>
          </cell>
          <cell r="F107">
            <v>6401314.9500000002</v>
          </cell>
        </row>
        <row r="108">
          <cell r="B108" t="str">
            <v>AA0990</v>
          </cell>
          <cell r="C108" t="str">
            <v>A.7.A) Quota imputata all'esercizio dei finanziamenti per investimenti dallo Stato</v>
          </cell>
          <cell r="D108">
            <v>0</v>
          </cell>
          <cell r="E108">
            <v>0</v>
          </cell>
          <cell r="F108">
            <v>0</v>
          </cell>
        </row>
        <row r="109">
          <cell r="B109" t="str">
            <v>AA1000</v>
          </cell>
          <cell r="C109" t="str">
            <v xml:space="preserve">A.7.B)  Quota imputata all'esercizio dei finanziamenti per investimenti da Regione </v>
          </cell>
          <cell r="D109">
            <v>4437916.21</v>
          </cell>
          <cell r="E109">
            <v>4437916</v>
          </cell>
          <cell r="F109">
            <v>4437916.21</v>
          </cell>
        </row>
        <row r="110">
          <cell r="B110" t="str">
            <v>AA1010</v>
          </cell>
          <cell r="C110" t="str">
            <v>A.7.C)  Quota imputata all'esercizio dei finanziamenti per beni di prima dotazione</v>
          </cell>
          <cell r="D110">
            <v>0</v>
          </cell>
          <cell r="E110">
            <v>0</v>
          </cell>
          <cell r="F110">
            <v>0</v>
          </cell>
        </row>
        <row r="111">
          <cell r="B111" t="str">
            <v>AA1020</v>
          </cell>
          <cell r="C111" t="str">
            <v>A.7.D) Quota imputata all'esercizio dei contributi in c/ esercizio FSR destinati ad investimenti</v>
          </cell>
          <cell r="D111">
            <v>1963398.74</v>
          </cell>
          <cell r="E111">
            <v>1963398</v>
          </cell>
          <cell r="F111">
            <v>1963398.74</v>
          </cell>
        </row>
        <row r="112">
          <cell r="B112" t="str">
            <v>AA1030</v>
          </cell>
          <cell r="C112" t="str">
            <v>A.7.E) Quota imputata all'esercizio degli altri contributi in c/ esercizio destinati ad investimenti</v>
          </cell>
          <cell r="D112">
            <v>0</v>
          </cell>
          <cell r="E112">
            <v>0</v>
          </cell>
          <cell r="F112">
            <v>0</v>
          </cell>
        </row>
        <row r="113">
          <cell r="B113" t="str">
            <v>AA1040</v>
          </cell>
          <cell r="C113" t="str">
            <v>A.7.F) Quota imputata all'esercizio di altre poste del patrimonio netto</v>
          </cell>
          <cell r="D113">
            <v>0</v>
          </cell>
          <cell r="E113">
            <v>0</v>
          </cell>
          <cell r="F113">
            <v>0</v>
          </cell>
        </row>
        <row r="114">
          <cell r="B114" t="str">
            <v>AA1050</v>
          </cell>
          <cell r="C114" t="str">
            <v>A.8)  Incrementi delle immobilizzazioni per lavori interni</v>
          </cell>
          <cell r="D114">
            <v>0</v>
          </cell>
          <cell r="E114">
            <v>0</v>
          </cell>
          <cell r="F114">
            <v>0</v>
          </cell>
        </row>
        <row r="115">
          <cell r="B115" t="str">
            <v>AA1060</v>
          </cell>
          <cell r="C115" t="str">
            <v>A.9) Altri ricavi e proventi</v>
          </cell>
          <cell r="D115">
            <v>2691100.01</v>
          </cell>
          <cell r="E115">
            <v>2691100</v>
          </cell>
          <cell r="F115">
            <v>2691100.01</v>
          </cell>
        </row>
        <row r="116">
          <cell r="B116" t="str">
            <v>AA1070</v>
          </cell>
          <cell r="C116" t="str">
            <v>A.9.A) Ricavi per prestazioni non sanitarie</v>
          </cell>
          <cell r="D116">
            <v>338618.06</v>
          </cell>
          <cell r="E116">
            <v>338618</v>
          </cell>
          <cell r="F116">
            <v>338618.06</v>
          </cell>
        </row>
        <row r="117">
          <cell r="B117" t="str">
            <v>AA1080</v>
          </cell>
          <cell r="C117" t="str">
            <v>A.9.B) Fitti attivi ed altri proventi da attività immobiliari</v>
          </cell>
          <cell r="D117">
            <v>169872.63999999998</v>
          </cell>
          <cell r="E117">
            <v>169872.625</v>
          </cell>
          <cell r="F117">
            <v>169872.63999999998</v>
          </cell>
        </row>
        <row r="118">
          <cell r="B118" t="str">
            <v>AA1090</v>
          </cell>
          <cell r="C118" t="str">
            <v>A.9.C) Altri proventi diversi</v>
          </cell>
          <cell r="D118">
            <v>2182609.31</v>
          </cell>
          <cell r="E118">
            <v>2182608</v>
          </cell>
          <cell r="F118">
            <v>2182609.31</v>
          </cell>
        </row>
        <row r="119">
          <cell r="B119" t="str">
            <v>AZ9999</v>
          </cell>
          <cell r="C119" t="str">
            <v>Totale valore della produzione (A)</v>
          </cell>
          <cell r="D119">
            <v>701883228.19000006</v>
          </cell>
          <cell r="E119">
            <v>701882880</v>
          </cell>
          <cell r="F119">
            <v>697098160.1400001</v>
          </cell>
        </row>
        <row r="120">
          <cell r="B120" t="str">
            <v/>
          </cell>
          <cell r="C120" t="str">
            <v>B)  Costi della produzione</v>
          </cell>
          <cell r="D120">
            <v>697097728</v>
          </cell>
          <cell r="E120">
            <v>697097728</v>
          </cell>
          <cell r="F120">
            <v>697097728</v>
          </cell>
        </row>
        <row r="121">
          <cell r="B121" t="str">
            <v>BA0010</v>
          </cell>
          <cell r="C121" t="str">
            <v>B.1)  Acquisti di beni</v>
          </cell>
          <cell r="D121">
            <v>112149805.73999999</v>
          </cell>
          <cell r="E121">
            <v>112149760</v>
          </cell>
          <cell r="F121">
            <v>112149805.73999999</v>
          </cell>
        </row>
        <row r="122">
          <cell r="B122" t="str">
            <v>BA0020</v>
          </cell>
          <cell r="C122" t="str">
            <v>B.1.A)  Acquisti di beni sanitari</v>
          </cell>
          <cell r="D122">
            <v>110672949.92999999</v>
          </cell>
          <cell r="E122">
            <v>110672896</v>
          </cell>
          <cell r="F122">
            <v>110672949.92999999</v>
          </cell>
        </row>
        <row r="123">
          <cell r="B123" t="str">
            <v>BA0030</v>
          </cell>
          <cell r="C123" t="str">
            <v>B.1.A.1)  Prodotti farmaceutici ed emoderivati</v>
          </cell>
          <cell r="D123">
            <v>69900299.890000001</v>
          </cell>
          <cell r="E123">
            <v>69900288</v>
          </cell>
          <cell r="F123">
            <v>69900299.890000001</v>
          </cell>
        </row>
        <row r="124">
          <cell r="B124" t="str">
            <v>BA0040</v>
          </cell>
          <cell r="C124" t="str">
            <v>B.1.A.1.1) Medicinali con AIC, ad eccezione di vaccini ed emoderivati di produzione regionale</v>
          </cell>
          <cell r="D124">
            <v>69828916.510000005</v>
          </cell>
          <cell r="E124">
            <v>69828864</v>
          </cell>
          <cell r="F124">
            <v>69828916.510000005</v>
          </cell>
        </row>
        <row r="125">
          <cell r="B125" t="str">
            <v>BA0050</v>
          </cell>
          <cell r="C125" t="str">
            <v>B.1.A.1.2) Medicinali senza AIC</v>
          </cell>
          <cell r="D125">
            <v>71383.38</v>
          </cell>
          <cell r="E125">
            <v>71383.375</v>
          </cell>
          <cell r="F125">
            <v>71383.38</v>
          </cell>
        </row>
        <row r="126">
          <cell r="B126" t="str">
            <v>BA0060</v>
          </cell>
          <cell r="C126" t="str">
            <v>B.1.A.1.3) Emoderivati di produzione regionale</v>
          </cell>
          <cell r="D126">
            <v>0</v>
          </cell>
          <cell r="E126">
            <v>0</v>
          </cell>
          <cell r="F126">
            <v>0</v>
          </cell>
        </row>
        <row r="127">
          <cell r="B127" t="str">
            <v>BA0070</v>
          </cell>
          <cell r="C127" t="str">
            <v>B.1.A.2)  Sangue ed emocomponenti</v>
          </cell>
          <cell r="D127">
            <v>0</v>
          </cell>
          <cell r="E127">
            <v>0</v>
          </cell>
          <cell r="F127">
            <v>0</v>
          </cell>
        </row>
        <row r="128">
          <cell r="B128" t="str">
            <v>BA0080</v>
          </cell>
          <cell r="C128" t="str">
            <v>B.1.A.2.1) da pubblico (Az. sanit. pubbl. della Regione) – Mobilità intraregionale</v>
          </cell>
          <cell r="D128">
            <v>0</v>
          </cell>
          <cell r="E128">
            <v>0</v>
          </cell>
          <cell r="F128">
            <v>0</v>
          </cell>
        </row>
        <row r="129">
          <cell r="B129" t="str">
            <v>BA0090</v>
          </cell>
          <cell r="C129" t="str">
            <v>B.1.A.2.2) da pubblico (Az. sanit. pubbl. extra Regione) – Mobilità extraregionale</v>
          </cell>
          <cell r="D129">
            <v>0</v>
          </cell>
          <cell r="E129">
            <v>0</v>
          </cell>
          <cell r="F129">
            <v>0</v>
          </cell>
        </row>
        <row r="130">
          <cell r="B130" t="str">
            <v>BA0100</v>
          </cell>
          <cell r="C130" t="str">
            <v>B.1.A.2.3) da altri soggetti</v>
          </cell>
          <cell r="D130">
            <v>0</v>
          </cell>
          <cell r="E130">
            <v>0</v>
          </cell>
          <cell r="F130">
            <v>0</v>
          </cell>
        </row>
        <row r="131">
          <cell r="B131" t="str">
            <v>BA0210</v>
          </cell>
          <cell r="C131" t="str">
            <v>B.1.A.3) Dispositivi medici</v>
          </cell>
          <cell r="D131">
            <v>33385309.319999997</v>
          </cell>
          <cell r="E131">
            <v>33385296</v>
          </cell>
          <cell r="F131">
            <v>33385309.319999997</v>
          </cell>
        </row>
        <row r="132">
          <cell r="B132" t="str">
            <v>BA0220</v>
          </cell>
          <cell r="C132" t="str">
            <v xml:space="preserve">B.1.A.3.1)  Dispositivi medici </v>
          </cell>
          <cell r="D132">
            <v>18873629.489999998</v>
          </cell>
          <cell r="E132">
            <v>18873616</v>
          </cell>
          <cell r="F132">
            <v>18873629.489999998</v>
          </cell>
        </row>
        <row r="133">
          <cell r="B133" t="str">
            <v>BA0230</v>
          </cell>
          <cell r="C133" t="str">
            <v>B.1.A.3.2)  Dispositivi medici impiantabili attivi</v>
          </cell>
          <cell r="D133">
            <v>5240792.3099999996</v>
          </cell>
          <cell r="E133">
            <v>5240792</v>
          </cell>
          <cell r="F133">
            <v>5240792.3099999996</v>
          </cell>
        </row>
        <row r="134">
          <cell r="B134" t="str">
            <v>BA0240</v>
          </cell>
          <cell r="C134" t="str">
            <v>B.1.A.3.3)  Dispositivi medico diagnostici in vitro (IVD)</v>
          </cell>
          <cell r="D134">
            <v>9270887.5199999996</v>
          </cell>
          <cell r="E134">
            <v>9270880</v>
          </cell>
          <cell r="F134">
            <v>9270887.5199999996</v>
          </cell>
        </row>
        <row r="135">
          <cell r="B135" t="str">
            <v>BA0250</v>
          </cell>
          <cell r="C135" t="str">
            <v>B.1.A.4)  Prodotti dietetici</v>
          </cell>
          <cell r="D135">
            <v>1086490.3999999999</v>
          </cell>
          <cell r="E135">
            <v>1086490</v>
          </cell>
          <cell r="F135">
            <v>1086490.3999999999</v>
          </cell>
        </row>
        <row r="136">
          <cell r="B136" t="str">
            <v>BA0260</v>
          </cell>
          <cell r="C136" t="str">
            <v>B.1.A.5)  Materiali per la profilassi (vaccini)</v>
          </cell>
          <cell r="D136">
            <v>6004464.5199999996</v>
          </cell>
          <cell r="E136">
            <v>6004464</v>
          </cell>
          <cell r="F136">
            <v>6004464.5199999996</v>
          </cell>
        </row>
        <row r="137">
          <cell r="B137" t="str">
            <v>BA0270</v>
          </cell>
          <cell r="C137" t="str">
            <v>B.1.A.6)  Prodotti chimici</v>
          </cell>
          <cell r="D137">
            <v>0</v>
          </cell>
          <cell r="E137">
            <v>0</v>
          </cell>
          <cell r="F137">
            <v>0</v>
          </cell>
        </row>
        <row r="138">
          <cell r="B138" t="str">
            <v>BA0280</v>
          </cell>
          <cell r="C138" t="str">
            <v>B.1.A.7)  Materiali e prodotti per uso veterinario</v>
          </cell>
          <cell r="D138">
            <v>546.23</v>
          </cell>
          <cell r="E138">
            <v>546.22998046875</v>
          </cell>
          <cell r="F138">
            <v>546.23</v>
          </cell>
        </row>
        <row r="139">
          <cell r="B139" t="str">
            <v>BA0290</v>
          </cell>
          <cell r="C139" t="str">
            <v>B.1.A.8)  Altri beni e prodotti sanitari</v>
          </cell>
          <cell r="D139">
            <v>287558.57</v>
          </cell>
          <cell r="E139">
            <v>287558.5</v>
          </cell>
          <cell r="F139">
            <v>287558.57</v>
          </cell>
        </row>
        <row r="140">
          <cell r="B140" t="str">
            <v>BA0300</v>
          </cell>
          <cell r="C140" t="str">
            <v>B.1.A.9)  Beni e prodotti sanitari da Az. sanit. pubbl. della Regione</v>
          </cell>
          <cell r="D140">
            <v>8281</v>
          </cell>
          <cell r="E140">
            <v>8281</v>
          </cell>
          <cell r="F140">
            <v>8281</v>
          </cell>
        </row>
        <row r="141">
          <cell r="B141" t="str">
            <v>BA0310</v>
          </cell>
          <cell r="C141" t="str">
            <v>B.1.B)  Acquisti di beni non sanitari</v>
          </cell>
          <cell r="D141">
            <v>1476855.81</v>
          </cell>
          <cell r="E141">
            <v>1476855</v>
          </cell>
          <cell r="F141">
            <v>1476855.81</v>
          </cell>
        </row>
        <row r="142">
          <cell r="B142" t="str">
            <v>BA0320</v>
          </cell>
          <cell r="C142" t="str">
            <v>B.1.B.1)  Prodotti alimentari</v>
          </cell>
          <cell r="D142">
            <v>85763.33</v>
          </cell>
          <cell r="E142">
            <v>85763.3125</v>
          </cell>
          <cell r="F142">
            <v>85763.33</v>
          </cell>
        </row>
        <row r="143">
          <cell r="B143" t="str">
            <v>BA0330</v>
          </cell>
          <cell r="C143" t="str">
            <v>B.1.B.2)  Materiali di guardaroba, di pulizia e di convivenza in genere</v>
          </cell>
          <cell r="D143">
            <v>428693.58</v>
          </cell>
          <cell r="E143">
            <v>428693.5</v>
          </cell>
          <cell r="F143">
            <v>428693.58</v>
          </cell>
        </row>
        <row r="144">
          <cell r="B144" t="str">
            <v>BA0340</v>
          </cell>
          <cell r="C144" t="str">
            <v>B.1.B.3)  Combustibili, carburanti e lubrificanti</v>
          </cell>
          <cell r="D144">
            <v>311578.48</v>
          </cell>
          <cell r="E144">
            <v>311578.25</v>
          </cell>
          <cell r="F144">
            <v>311578.48</v>
          </cell>
        </row>
        <row r="145">
          <cell r="B145" t="str">
            <v>BA0350</v>
          </cell>
          <cell r="C145" t="str">
            <v>B.1.B.4)  Supporti informatici e cancelleria</v>
          </cell>
          <cell r="D145">
            <v>488185.88</v>
          </cell>
          <cell r="E145">
            <v>488185.75</v>
          </cell>
          <cell r="F145">
            <v>488185.88</v>
          </cell>
        </row>
        <row r="146">
          <cell r="B146" t="str">
            <v>BA0360</v>
          </cell>
          <cell r="C146" t="str">
            <v>B.1.B.5)  Materiale per la manutenzione</v>
          </cell>
          <cell r="D146">
            <v>70047.81</v>
          </cell>
          <cell r="E146">
            <v>70047.75</v>
          </cell>
          <cell r="F146">
            <v>70047.81</v>
          </cell>
        </row>
        <row r="147">
          <cell r="B147" t="str">
            <v>BA0370</v>
          </cell>
          <cell r="C147" t="str">
            <v>B.1.B.6)  Altri beni e prodotti non sanitari</v>
          </cell>
          <cell r="D147">
            <v>92586.73</v>
          </cell>
          <cell r="E147">
            <v>92586.6875</v>
          </cell>
          <cell r="F147">
            <v>92586.73</v>
          </cell>
        </row>
        <row r="148">
          <cell r="B148" t="str">
            <v>BA0380</v>
          </cell>
          <cell r="C148" t="str">
            <v>B.1.B.7)  Beni e prodotti non sanitari da Az. sanit. pubbl. della Regione</v>
          </cell>
          <cell r="D148">
            <v>0</v>
          </cell>
          <cell r="E148">
            <v>0</v>
          </cell>
          <cell r="F148">
            <v>0</v>
          </cell>
        </row>
        <row r="149">
          <cell r="B149" t="str">
            <v>BA0390</v>
          </cell>
          <cell r="C149" t="str">
            <v>B.2)  Acquisti di servizi</v>
          </cell>
          <cell r="D149">
            <v>374131519.25</v>
          </cell>
          <cell r="E149">
            <v>374131456</v>
          </cell>
          <cell r="F149">
            <v>369884204.55000001</v>
          </cell>
        </row>
        <row r="150">
          <cell r="B150" t="str">
            <v>BA0400</v>
          </cell>
          <cell r="C150" t="str">
            <v>B.2.A)   Acquisti servizi sanitari</v>
          </cell>
          <cell r="D150">
            <v>342803646.61000001</v>
          </cell>
          <cell r="E150">
            <v>342803456</v>
          </cell>
          <cell r="F150">
            <v>338556331.91000003</v>
          </cell>
        </row>
        <row r="151">
          <cell r="B151" t="str">
            <v>BA0410</v>
          </cell>
          <cell r="C151" t="str">
            <v>B.2.A.1)   Acquisti servizi sanitari per medicina di base</v>
          </cell>
          <cell r="D151">
            <v>46998404.57</v>
          </cell>
          <cell r="E151">
            <v>46998400</v>
          </cell>
          <cell r="F151">
            <v>46998404.57</v>
          </cell>
        </row>
        <row r="152">
          <cell r="B152" t="str">
            <v>BA0420</v>
          </cell>
          <cell r="C152" t="str">
            <v>B.2.A.1.1) - da convenzione</v>
          </cell>
          <cell r="D152">
            <v>46695004.57</v>
          </cell>
          <cell r="E152">
            <v>46694976</v>
          </cell>
          <cell r="F152">
            <v>46695004.57</v>
          </cell>
        </row>
        <row r="153">
          <cell r="B153" t="str">
            <v>BA0430</v>
          </cell>
          <cell r="C153" t="str">
            <v>B.2.A.1.1.A) Costi per assistenza MMG</v>
          </cell>
          <cell r="D153">
            <v>31465355.23</v>
          </cell>
          <cell r="E153">
            <v>31465344</v>
          </cell>
          <cell r="F153">
            <v>31465355.23</v>
          </cell>
        </row>
        <row r="154">
          <cell r="B154" t="str">
            <v>BA0440</v>
          </cell>
          <cell r="C154" t="str">
            <v>B.2.A.1.1.B) Costi per assistenza PLS</v>
          </cell>
          <cell r="D154">
            <v>8232669.0200000005</v>
          </cell>
          <cell r="E154">
            <v>8232668</v>
          </cell>
          <cell r="F154">
            <v>8232669.0200000005</v>
          </cell>
        </row>
        <row r="155">
          <cell r="B155" t="str">
            <v>BA0450</v>
          </cell>
          <cell r="C155" t="str">
            <v>B.2.A.1.1.C) Costi per assistenza Continuità assistenziale</v>
          </cell>
          <cell r="D155">
            <v>3289095.71</v>
          </cell>
          <cell r="E155">
            <v>3289094</v>
          </cell>
          <cell r="F155">
            <v>3289095.71</v>
          </cell>
        </row>
        <row r="156">
          <cell r="B156" t="str">
            <v>BA0460</v>
          </cell>
          <cell r="C156" t="str">
            <v>B.2.A.1.1.D) Altro (medicina dei servizi, psicologi, medici 118, ecc)</v>
          </cell>
          <cell r="D156">
            <v>3707884.6100000003</v>
          </cell>
          <cell r="E156">
            <v>3707884</v>
          </cell>
          <cell r="F156">
            <v>3707884.6100000003</v>
          </cell>
        </row>
        <row r="157">
          <cell r="B157" t="str">
            <v>BA0470</v>
          </cell>
          <cell r="C157" t="str">
            <v>B.2.A.1.2) - M.G. da pubblico (Az. sanit. pubbl. della Regione) - Mobilità intrareg.</v>
          </cell>
          <cell r="D157">
            <v>117400</v>
          </cell>
          <cell r="E157">
            <v>117400</v>
          </cell>
          <cell r="F157">
            <v>117400</v>
          </cell>
        </row>
        <row r="158">
          <cell r="B158" t="str">
            <v>BA0480</v>
          </cell>
          <cell r="C158" t="str">
            <v>B.2.A.1.3) - da pubblico (Az. sanit. pubbl. extrareg.) - Mobilità extraregionale</v>
          </cell>
          <cell r="D158">
            <v>186000</v>
          </cell>
          <cell r="E158">
            <v>186000</v>
          </cell>
          <cell r="F158">
            <v>186000</v>
          </cell>
        </row>
        <row r="159">
          <cell r="B159" t="str">
            <v>BA0490</v>
          </cell>
          <cell r="C159" t="str">
            <v>B.2.A.2)   Acquisti servizi sanitari per farmaceutica</v>
          </cell>
          <cell r="D159">
            <v>54770729.689999998</v>
          </cell>
          <cell r="E159">
            <v>54770720</v>
          </cell>
          <cell r="F159">
            <v>54770729.689999998</v>
          </cell>
        </row>
        <row r="160">
          <cell r="B160" t="str">
            <v>BA0500</v>
          </cell>
          <cell r="C160" t="str">
            <v>B.2.A.2.1) - da convenzione</v>
          </cell>
          <cell r="D160">
            <v>54064529.689999998</v>
          </cell>
          <cell r="E160">
            <v>54064512</v>
          </cell>
          <cell r="F160">
            <v>54064529.689999998</v>
          </cell>
        </row>
        <row r="161">
          <cell r="B161" t="str">
            <v>BA0510</v>
          </cell>
          <cell r="C161" t="str">
            <v>B.2.A.2.2) - Farm. da pubblico (Az. sanit. pubbl. della Regione)- Mobilità intrareg.</v>
          </cell>
          <cell r="D161">
            <v>400200</v>
          </cell>
          <cell r="E161">
            <v>400200</v>
          </cell>
          <cell r="F161">
            <v>400200</v>
          </cell>
        </row>
        <row r="162">
          <cell r="B162" t="str">
            <v>BA0520</v>
          </cell>
          <cell r="C162" t="str">
            <v>B.2.A.2.3) - da pubblico (extrareg.)</v>
          </cell>
          <cell r="D162">
            <v>306000</v>
          </cell>
          <cell r="E162">
            <v>306000</v>
          </cell>
          <cell r="F162">
            <v>306000</v>
          </cell>
        </row>
        <row r="163">
          <cell r="B163" t="str">
            <v>BA0530</v>
          </cell>
          <cell r="C163" t="str">
            <v>B.2.A.3)   Acquisti servizi sanitari per assistenza specialistica ambulatoriale</v>
          </cell>
          <cell r="D163">
            <v>31699903.950000003</v>
          </cell>
          <cell r="E163">
            <v>31699888</v>
          </cell>
          <cell r="F163">
            <v>31699903.950000003</v>
          </cell>
        </row>
        <row r="164">
          <cell r="B164" t="str">
            <v>BA0540</v>
          </cell>
          <cell r="C164" t="str">
            <v>B.2.A.3.1) - Specialistica da pubblico (Az. sanit. pubbl. della Regione)</v>
          </cell>
          <cell r="D164">
            <v>6931000</v>
          </cell>
          <cell r="E164">
            <v>6931000</v>
          </cell>
          <cell r="F164">
            <v>6931000</v>
          </cell>
        </row>
        <row r="165">
          <cell r="B165" t="str">
            <v>BA0550</v>
          </cell>
          <cell r="C165" t="str">
            <v>B.2.A.3.2) - da pubblico (altri soggetti pubbl. della Regione)</v>
          </cell>
          <cell r="D165">
            <v>0</v>
          </cell>
          <cell r="E165">
            <v>0</v>
          </cell>
          <cell r="F165">
            <v>0</v>
          </cell>
        </row>
        <row r="166">
          <cell r="B166" t="str">
            <v>BA0560</v>
          </cell>
          <cell r="C166" t="str">
            <v>B.2.A.3.3) - da pubblico (extrareg.)</v>
          </cell>
          <cell r="D166">
            <v>3335000</v>
          </cell>
          <cell r="E166">
            <v>3335000</v>
          </cell>
          <cell r="F166">
            <v>3335000</v>
          </cell>
        </row>
        <row r="167">
          <cell r="B167" t="str">
            <v>BA0570</v>
          </cell>
          <cell r="C167" t="str">
            <v>B.2.A.3.4) - da privato - Medici SUMAI</v>
          </cell>
          <cell r="D167">
            <v>5451907.9399999995</v>
          </cell>
          <cell r="E167">
            <v>5451904</v>
          </cell>
          <cell r="F167">
            <v>5451907.9399999995</v>
          </cell>
        </row>
        <row r="168">
          <cell r="B168" t="str">
            <v>BA0580</v>
          </cell>
          <cell r="C168" t="str">
            <v>B.2.A.3.5) - da privato</v>
          </cell>
          <cell r="D168">
            <v>15981996.010000002</v>
          </cell>
          <cell r="E168">
            <v>15981992</v>
          </cell>
          <cell r="F168">
            <v>15981996.010000002</v>
          </cell>
        </row>
        <row r="169">
          <cell r="B169" t="str">
            <v>BA0590</v>
          </cell>
          <cell r="C169" t="str">
            <v>B.2.A.3.5.A) Servizi sanitari per assistenza specialistica da IRCCS privati e Policlinici privati</v>
          </cell>
          <cell r="D169">
            <v>2088100</v>
          </cell>
          <cell r="E169">
            <v>2088100</v>
          </cell>
          <cell r="F169">
            <v>2088100</v>
          </cell>
        </row>
        <row r="170">
          <cell r="B170" t="str">
            <v>BA0600</v>
          </cell>
          <cell r="C170" t="str">
            <v>B.2.A.3.5.B) Servizi sanitari per assistenza specialistica da Ospedali Classificati privati</v>
          </cell>
          <cell r="D170">
            <v>616800</v>
          </cell>
          <cell r="E170">
            <v>616800</v>
          </cell>
          <cell r="F170">
            <v>616800</v>
          </cell>
        </row>
        <row r="171">
          <cell r="B171" t="str">
            <v>BA0610</v>
          </cell>
          <cell r="C171" t="str">
            <v>B.2.A.3.5.C) Servizi sanitari per assistenza specialistica da Case di Cura private</v>
          </cell>
          <cell r="D171">
            <v>0</v>
          </cell>
          <cell r="E171">
            <v>0</v>
          </cell>
          <cell r="F171">
            <v>0</v>
          </cell>
        </row>
        <row r="172">
          <cell r="B172" t="str">
            <v>BA0620</v>
          </cell>
          <cell r="C172" t="str">
            <v>B.2.A.3.5.D) Servizi sanitari per assistenza specialistica da altri privati</v>
          </cell>
          <cell r="D172">
            <v>13277096.010000002</v>
          </cell>
          <cell r="E172">
            <v>13277096</v>
          </cell>
          <cell r="F172">
            <v>13277096.010000002</v>
          </cell>
        </row>
        <row r="173">
          <cell r="B173" t="str">
            <v>BA0630</v>
          </cell>
          <cell r="C173" t="str">
            <v>B.2.A.3.6) - da privato per cittadini non residenti - extrareg. (mobilità attiva in compensazione)</v>
          </cell>
          <cell r="D173">
            <v>0</v>
          </cell>
          <cell r="E173">
            <v>0</v>
          </cell>
          <cell r="F173">
            <v>0</v>
          </cell>
        </row>
        <row r="174">
          <cell r="B174" t="str">
            <v>BA0640</v>
          </cell>
          <cell r="C174" t="str">
            <v>B.2.A.4)   Acquisti servizi sanitari per assistenza riabilitativa</v>
          </cell>
          <cell r="D174">
            <v>31607255.82</v>
          </cell>
          <cell r="E174">
            <v>31607248</v>
          </cell>
          <cell r="F174">
            <v>31607255.82</v>
          </cell>
        </row>
        <row r="175">
          <cell r="B175" t="str">
            <v>BA0650</v>
          </cell>
          <cell r="C175" t="str">
            <v>B.2.A.4.1) - Riabilitativa da pubblico (Az. sanit. pubbl. della Regione)</v>
          </cell>
          <cell r="D175">
            <v>4246600</v>
          </cell>
          <cell r="E175">
            <v>4246600</v>
          </cell>
          <cell r="F175">
            <v>4246600</v>
          </cell>
        </row>
        <row r="176">
          <cell r="B176" t="str">
            <v>BA0660</v>
          </cell>
          <cell r="C176" t="str">
            <v>B.2.A.4.2) - da pubblico (altri soggetti pubbl. della Regione)</v>
          </cell>
          <cell r="D176">
            <v>0</v>
          </cell>
          <cell r="E176">
            <v>0</v>
          </cell>
          <cell r="F176">
            <v>0</v>
          </cell>
        </row>
        <row r="177">
          <cell r="B177" t="str">
            <v>BA0670</v>
          </cell>
          <cell r="C177" t="str">
            <v>B.2.A.4.3) - da pubblico (extrareg.) non soggetti a compensazione</v>
          </cell>
          <cell r="D177">
            <v>0</v>
          </cell>
          <cell r="E177">
            <v>0</v>
          </cell>
          <cell r="F177">
            <v>0</v>
          </cell>
        </row>
        <row r="178">
          <cell r="B178" t="str">
            <v>BA0680</v>
          </cell>
          <cell r="C178" t="str">
            <v>B.2.A.4.4) - da privato (intraregionale)</v>
          </cell>
          <cell r="D178">
            <v>26099124.510000002</v>
          </cell>
          <cell r="E178">
            <v>26099120</v>
          </cell>
          <cell r="F178">
            <v>26099124.510000002</v>
          </cell>
        </row>
        <row r="179">
          <cell r="B179" t="str">
            <v>BA0690</v>
          </cell>
          <cell r="C179" t="str">
            <v>B.2.A.4.5) - da privato (extraregionale)</v>
          </cell>
          <cell r="D179">
            <v>1261531.31</v>
          </cell>
          <cell r="E179">
            <v>1261531</v>
          </cell>
          <cell r="F179">
            <v>1261531.31</v>
          </cell>
        </row>
        <row r="180">
          <cell r="B180" t="str">
            <v>BA0700</v>
          </cell>
          <cell r="C180" t="str">
            <v>B.2.A.5)   Acquisti servizi sanitari per assistenza integrativa</v>
          </cell>
          <cell r="D180">
            <v>4746202.58</v>
          </cell>
          <cell r="E180">
            <v>4746200</v>
          </cell>
          <cell r="F180">
            <v>4746202.58</v>
          </cell>
        </row>
        <row r="181">
          <cell r="B181" t="str">
            <v>BA0710</v>
          </cell>
          <cell r="C181" t="str">
            <v>B.2.A.5.1) - Integrativa da pubblico (Az. sanit. pubbl. della Regione)</v>
          </cell>
          <cell r="D181">
            <v>0</v>
          </cell>
          <cell r="E181">
            <v>0</v>
          </cell>
          <cell r="F181">
            <v>0</v>
          </cell>
        </row>
        <row r="182">
          <cell r="B182" t="str">
            <v>BA0720</v>
          </cell>
          <cell r="C182" t="str">
            <v>B.2.A.5.2) - da pubblico (altri soggetti pubbl. della Regione)</v>
          </cell>
          <cell r="D182">
            <v>0</v>
          </cell>
          <cell r="E182">
            <v>0</v>
          </cell>
          <cell r="F182">
            <v>0</v>
          </cell>
        </row>
        <row r="183">
          <cell r="B183" t="str">
            <v>BA0730</v>
          </cell>
          <cell r="C183" t="str">
            <v>B.2.A.5.3) - da pubblico (extrareg.)</v>
          </cell>
          <cell r="D183">
            <v>0</v>
          </cell>
          <cell r="E183">
            <v>0</v>
          </cell>
          <cell r="F183">
            <v>0</v>
          </cell>
        </row>
        <row r="184">
          <cell r="B184" t="str">
            <v>BA0740</v>
          </cell>
          <cell r="C184" t="str">
            <v>B.2.A.5.4) - da privato</v>
          </cell>
          <cell r="D184">
            <v>4746202.58</v>
          </cell>
          <cell r="E184">
            <v>4746200</v>
          </cell>
          <cell r="F184">
            <v>4746202.58</v>
          </cell>
        </row>
        <row r="185">
          <cell r="B185" t="str">
            <v>BA0750</v>
          </cell>
          <cell r="C185" t="str">
            <v>B.2.A.6)   Acquisti servizi sanitari per assistenza protesica</v>
          </cell>
          <cell r="D185">
            <v>5899030.0300000003</v>
          </cell>
          <cell r="E185">
            <v>5899028</v>
          </cell>
          <cell r="F185">
            <v>5899030.0300000003</v>
          </cell>
        </row>
        <row r="186">
          <cell r="B186" t="str">
            <v>BA0760</v>
          </cell>
          <cell r="C186" t="str">
            <v>B.2.A.6.1) - Protesica da pubblico (Az. sanit. pubbl. della Regione)</v>
          </cell>
          <cell r="D186">
            <v>0</v>
          </cell>
          <cell r="E186">
            <v>0</v>
          </cell>
          <cell r="F186">
            <v>0</v>
          </cell>
        </row>
        <row r="187">
          <cell r="B187" t="str">
            <v>BA0770</v>
          </cell>
          <cell r="C187" t="str">
            <v>B.2.A.6.2) - da pubblico (altri soggetti pubbl. della Regione)</v>
          </cell>
          <cell r="D187">
            <v>0</v>
          </cell>
          <cell r="E187">
            <v>0</v>
          </cell>
          <cell r="F187">
            <v>0</v>
          </cell>
        </row>
        <row r="188">
          <cell r="B188" t="str">
            <v>BA0780</v>
          </cell>
          <cell r="C188" t="str">
            <v>B.2.A.6.3) - da pubblico (extrareg.)</v>
          </cell>
          <cell r="D188">
            <v>0</v>
          </cell>
          <cell r="E188">
            <v>0</v>
          </cell>
          <cell r="F188">
            <v>0</v>
          </cell>
        </row>
        <row r="189">
          <cell r="B189" t="str">
            <v>BA0790</v>
          </cell>
          <cell r="C189" t="str">
            <v>B.2.A.6.4) - da privato</v>
          </cell>
          <cell r="D189">
            <v>5899030.0300000003</v>
          </cell>
          <cell r="E189">
            <v>5899028</v>
          </cell>
          <cell r="F189">
            <v>5899030.0300000003</v>
          </cell>
        </row>
        <row r="190">
          <cell r="B190" t="str">
            <v>BA0800</v>
          </cell>
          <cell r="C190" t="str">
            <v>B.2.A.7)   Acquisti servizi sanitari per assistenza ospedaliera</v>
          </cell>
          <cell r="D190">
            <v>97087524.879999995</v>
          </cell>
          <cell r="E190">
            <v>97087488</v>
          </cell>
          <cell r="F190">
            <v>97087524.879999995</v>
          </cell>
        </row>
        <row r="191">
          <cell r="B191" t="str">
            <v>BA0810</v>
          </cell>
          <cell r="C191" t="str">
            <v>B.2.A.7.1) - Ospedaliera da pubblico (Az. sanit. pubbl. della Regione)</v>
          </cell>
          <cell r="D191">
            <v>47827900</v>
          </cell>
          <cell r="E191">
            <v>47827872</v>
          </cell>
          <cell r="F191">
            <v>47827900</v>
          </cell>
        </row>
        <row r="192">
          <cell r="B192" t="str">
            <v>BA0820</v>
          </cell>
          <cell r="C192" t="str">
            <v>B.2.A.7.2) - da pubblico (altri soggetti pubbl. della Regione)</v>
          </cell>
          <cell r="D192">
            <v>0</v>
          </cell>
          <cell r="E192">
            <v>0</v>
          </cell>
          <cell r="F192">
            <v>0</v>
          </cell>
        </row>
        <row r="193">
          <cell r="B193" t="str">
            <v>BA0830</v>
          </cell>
          <cell r="C193" t="str">
            <v>B.2.A.7.3) - da pubblico (extrareg.)</v>
          </cell>
          <cell r="D193">
            <v>20456000</v>
          </cell>
          <cell r="E193">
            <v>20456000</v>
          </cell>
          <cell r="F193">
            <v>20456000</v>
          </cell>
        </row>
        <row r="194">
          <cell r="B194" t="str">
            <v>BA0840</v>
          </cell>
          <cell r="C194" t="str">
            <v>B.2.A.7.4) - da privato</v>
          </cell>
          <cell r="D194">
            <v>28803624.879999999</v>
          </cell>
          <cell r="E194">
            <v>28803616</v>
          </cell>
          <cell r="F194">
            <v>28803624.879999999</v>
          </cell>
        </row>
        <row r="195">
          <cell r="B195" t="str">
            <v>BA0850</v>
          </cell>
          <cell r="C195" t="str">
            <v>B.2.A.7.4.A) Servizi sanitari per assistenza ospedaliera da IRCCS privati e Policlinici privati</v>
          </cell>
          <cell r="D195">
            <v>15180000</v>
          </cell>
          <cell r="E195">
            <v>15180000</v>
          </cell>
          <cell r="F195">
            <v>15180000</v>
          </cell>
        </row>
        <row r="196">
          <cell r="B196" t="str">
            <v>BA0860</v>
          </cell>
          <cell r="C196" t="str">
            <v>B.2.A.7.4.B) Servizi sanitari per assistenza ospedaliera da Ospedali Classificati privati</v>
          </cell>
          <cell r="D196">
            <v>5871700</v>
          </cell>
          <cell r="E196">
            <v>5871700</v>
          </cell>
          <cell r="F196">
            <v>5871700</v>
          </cell>
        </row>
        <row r="197">
          <cell r="B197" t="str">
            <v>BA0870</v>
          </cell>
          <cell r="C197" t="str">
            <v>B.2.A.7.4.C) Servizi sanitari per assistenza ospedaliera da Case di Cura private</v>
          </cell>
          <cell r="D197">
            <v>7751924.8799999999</v>
          </cell>
          <cell r="E197">
            <v>7751924</v>
          </cell>
          <cell r="F197">
            <v>7751924.8799999999</v>
          </cell>
        </row>
        <row r="198">
          <cell r="B198" t="str">
            <v>BA0880</v>
          </cell>
          <cell r="C198" t="str">
            <v>B.2.A.7.4.D) Servizi sanitari per assistenza ospedaliera da altri privati</v>
          </cell>
          <cell r="D198">
            <v>0</v>
          </cell>
          <cell r="E198">
            <v>0</v>
          </cell>
          <cell r="F198">
            <v>0</v>
          </cell>
        </row>
        <row r="199">
          <cell r="B199" t="str">
            <v>BA0890</v>
          </cell>
          <cell r="C199" t="str">
            <v>B.2.A.7.5) - da privato per cittadini non residenti - extrareg. (mob. att. in compens.)</v>
          </cell>
          <cell r="D199">
            <v>0</v>
          </cell>
          <cell r="E199">
            <v>0</v>
          </cell>
          <cell r="F199">
            <v>0</v>
          </cell>
        </row>
        <row r="200">
          <cell r="B200" t="str">
            <v>BA0900</v>
          </cell>
          <cell r="C200" t="str">
            <v>B.2.A.8)   Acquisto prestazioni di psichiatria residenziale e semiresidenziale</v>
          </cell>
          <cell r="D200">
            <v>8749513.8900000006</v>
          </cell>
          <cell r="E200">
            <v>8749512</v>
          </cell>
          <cell r="F200">
            <v>8749513.8900000006</v>
          </cell>
        </row>
        <row r="201">
          <cell r="B201" t="str">
            <v>BA0910</v>
          </cell>
          <cell r="C201" t="str">
            <v>B.2.A.8.1) - Psichiatria da pubblico (Az. sanit. pubbl. della Regione)</v>
          </cell>
          <cell r="D201">
            <v>70</v>
          </cell>
          <cell r="E201">
            <v>70</v>
          </cell>
          <cell r="F201">
            <v>70</v>
          </cell>
        </row>
        <row r="202">
          <cell r="B202" t="str">
            <v>BA0920</v>
          </cell>
          <cell r="C202" t="str">
            <v>B.2.A.8.2) - da pubblico (altri soggetti pubbl. della Regione)</v>
          </cell>
          <cell r="D202">
            <v>0</v>
          </cell>
          <cell r="E202">
            <v>0</v>
          </cell>
          <cell r="F202">
            <v>0</v>
          </cell>
        </row>
        <row r="203">
          <cell r="B203" t="str">
            <v>BA0930</v>
          </cell>
          <cell r="C203" t="str">
            <v>B.2.A.8.3) - da pubblico (extrareg.) - non soggette a compensazione</v>
          </cell>
          <cell r="D203">
            <v>0</v>
          </cell>
          <cell r="E203">
            <v>0</v>
          </cell>
          <cell r="F203">
            <v>0</v>
          </cell>
        </row>
        <row r="204">
          <cell r="B204" t="str">
            <v>BA0940</v>
          </cell>
          <cell r="C204" t="str">
            <v>B.2.A.8.4) - da privato (intraregionale)</v>
          </cell>
          <cell r="D204">
            <v>8315132.6100000003</v>
          </cell>
          <cell r="E204">
            <v>8315132</v>
          </cell>
          <cell r="F204">
            <v>8315132.6100000003</v>
          </cell>
        </row>
        <row r="205">
          <cell r="B205" t="str">
            <v>BA0950</v>
          </cell>
          <cell r="C205" t="str">
            <v>B.2.A.8.5) - da privato (extraregionale)</v>
          </cell>
          <cell r="D205">
            <v>434311.28</v>
          </cell>
          <cell r="E205">
            <v>434311.25</v>
          </cell>
          <cell r="F205">
            <v>434311.28</v>
          </cell>
        </row>
        <row r="206">
          <cell r="B206" t="str">
            <v>BA0960</v>
          </cell>
          <cell r="C206" t="str">
            <v>B.2.A.9)   Acquisto prestazioni di distribuzione farmaci File F</v>
          </cell>
          <cell r="D206">
            <v>16790500</v>
          </cell>
          <cell r="E206">
            <v>16790496</v>
          </cell>
          <cell r="F206">
            <v>16790500</v>
          </cell>
        </row>
        <row r="207">
          <cell r="B207" t="str">
            <v>BA0970</v>
          </cell>
          <cell r="C207" t="str">
            <v>B.2.A.9.1) - File F da pubblico (Az. sanit. pubbl. della Regione) - Mobilità intrareg.</v>
          </cell>
          <cell r="D207">
            <v>11425000</v>
          </cell>
          <cell r="E207">
            <v>11425000</v>
          </cell>
          <cell r="F207">
            <v>11425000</v>
          </cell>
        </row>
        <row r="208">
          <cell r="B208" t="str">
            <v>BA0980</v>
          </cell>
          <cell r="C208" t="str">
            <v>B.2.A.9.2) - da pubblico (altri soggetti pubbl. della Regione)</v>
          </cell>
          <cell r="D208">
            <v>0</v>
          </cell>
          <cell r="E208">
            <v>0</v>
          </cell>
          <cell r="F208">
            <v>0</v>
          </cell>
        </row>
        <row r="209">
          <cell r="B209" t="str">
            <v>BA0990</v>
          </cell>
          <cell r="C209" t="str">
            <v>B.2.A.9.3) - da pubblico (extrareg.)</v>
          </cell>
          <cell r="D209">
            <v>2035000</v>
          </cell>
          <cell r="E209">
            <v>2035000</v>
          </cell>
          <cell r="F209">
            <v>2035000</v>
          </cell>
        </row>
        <row r="210">
          <cell r="B210" t="str">
            <v>BA1000</v>
          </cell>
          <cell r="C210" t="str">
            <v>B.2.A.9.4) - da privato (intraregionale)</v>
          </cell>
          <cell r="D210">
            <v>3330500</v>
          </cell>
          <cell r="E210">
            <v>3330500</v>
          </cell>
          <cell r="F210">
            <v>3330500</v>
          </cell>
        </row>
        <row r="211">
          <cell r="B211" t="str">
            <v>BA1010</v>
          </cell>
          <cell r="C211" t="str">
            <v>B.2.A.9.5) - da privato (extraregionale)</v>
          </cell>
          <cell r="D211">
            <v>0</v>
          </cell>
          <cell r="E211">
            <v>0</v>
          </cell>
          <cell r="F211">
            <v>0</v>
          </cell>
        </row>
        <row r="212">
          <cell r="B212" t="str">
            <v>BA1020</v>
          </cell>
          <cell r="C212" t="str">
            <v>B.2.A.9.6) - da privato per cittadini non residenti - extrareg. (mobilità attiva in compensazione)</v>
          </cell>
          <cell r="D212">
            <v>0</v>
          </cell>
          <cell r="E212">
            <v>0</v>
          </cell>
          <cell r="F212">
            <v>0</v>
          </cell>
        </row>
        <row r="213">
          <cell r="B213" t="str">
            <v>BA1030</v>
          </cell>
          <cell r="C213" t="str">
            <v>B.2.A.10)   Acquisto prestazioni termali in convenzione</v>
          </cell>
          <cell r="D213">
            <v>2320834.6800000002</v>
          </cell>
          <cell r="E213">
            <v>2320834</v>
          </cell>
          <cell r="F213">
            <v>2320834.6800000002</v>
          </cell>
        </row>
        <row r="214">
          <cell r="B214" t="str">
            <v>BA1040</v>
          </cell>
          <cell r="C214" t="str">
            <v>B.2.A.10.1) - Termale da pubblico (Az. San. pubbl. della Regione) - Mob. intrareg.</v>
          </cell>
          <cell r="D214">
            <v>12400</v>
          </cell>
          <cell r="E214">
            <v>12400</v>
          </cell>
          <cell r="F214">
            <v>12400</v>
          </cell>
        </row>
        <row r="215">
          <cell r="B215" t="str">
            <v>BA1050</v>
          </cell>
          <cell r="C215" t="str">
            <v>B.2.A.10.2) - da pubblico (altri soggetti pubbl. della Regione)</v>
          </cell>
          <cell r="D215">
            <v>0</v>
          </cell>
          <cell r="E215">
            <v>0</v>
          </cell>
          <cell r="F215">
            <v>0</v>
          </cell>
        </row>
        <row r="216">
          <cell r="B216" t="str">
            <v>BA1060</v>
          </cell>
          <cell r="C216" t="str">
            <v>B.2.A.10.3) - da pubblico (extrareg.)</v>
          </cell>
          <cell r="D216">
            <v>195000</v>
          </cell>
          <cell r="E216">
            <v>195000</v>
          </cell>
          <cell r="F216">
            <v>195000</v>
          </cell>
        </row>
        <row r="217">
          <cell r="B217" t="str">
            <v>BA1070</v>
          </cell>
          <cell r="C217" t="str">
            <v>B.2.A.10.4) - da privato</v>
          </cell>
          <cell r="D217">
            <v>2113434.6800000002</v>
          </cell>
          <cell r="E217">
            <v>2113434</v>
          </cell>
          <cell r="F217">
            <v>2113434.6800000002</v>
          </cell>
        </row>
        <row r="218">
          <cell r="B218" t="str">
            <v>BA1080</v>
          </cell>
          <cell r="C218" t="str">
            <v>B.2.A.10.5) - da privato per cittadini non residenti - extrareg. (mobilità attiva in compensazione)</v>
          </cell>
          <cell r="D218">
            <v>0</v>
          </cell>
          <cell r="E218">
            <v>0</v>
          </cell>
          <cell r="F218">
            <v>0</v>
          </cell>
        </row>
        <row r="219">
          <cell r="B219" t="str">
            <v>BA1090</v>
          </cell>
          <cell r="C219" t="str">
            <v>B.2.A.11)   Acquisto prestazioni di trasporto sanitario</v>
          </cell>
          <cell r="D219">
            <v>4250586.21</v>
          </cell>
          <cell r="E219">
            <v>4250584</v>
          </cell>
          <cell r="F219">
            <v>4250586.21</v>
          </cell>
        </row>
        <row r="220">
          <cell r="B220" t="str">
            <v>BA1100</v>
          </cell>
          <cell r="C220" t="str">
            <v>B.2.A.11.1) - Traspoto da pubb. (Az. sanit. pubbl. della Regione) - Mobilità intrareg.</v>
          </cell>
          <cell r="D220">
            <v>0</v>
          </cell>
          <cell r="E220">
            <v>0</v>
          </cell>
          <cell r="F220">
            <v>0</v>
          </cell>
        </row>
        <row r="221">
          <cell r="B221" t="str">
            <v>BA1110</v>
          </cell>
          <cell r="C221" t="str">
            <v>B.2.A.11.2) - da pubblico (altri soggetti pubbl. della Regione)</v>
          </cell>
          <cell r="D221">
            <v>0</v>
          </cell>
          <cell r="E221">
            <v>0</v>
          </cell>
          <cell r="F221">
            <v>0</v>
          </cell>
        </row>
        <row r="222">
          <cell r="B222" t="str">
            <v>BA1120</v>
          </cell>
          <cell r="C222" t="str">
            <v>B.2.A.11.3) - da pubblico (extrareg.)</v>
          </cell>
          <cell r="D222">
            <v>97000</v>
          </cell>
          <cell r="E222">
            <v>97000</v>
          </cell>
          <cell r="F222">
            <v>97000</v>
          </cell>
        </row>
        <row r="223">
          <cell r="B223" t="str">
            <v>BA1130</v>
          </cell>
          <cell r="C223" t="str">
            <v>B.2.A.11.4) - da privato</v>
          </cell>
          <cell r="D223">
            <v>4153586.21</v>
          </cell>
          <cell r="E223">
            <v>4153586</v>
          </cell>
          <cell r="F223">
            <v>4153586.21</v>
          </cell>
        </row>
        <row r="224">
          <cell r="B224" t="str">
            <v>BA1140</v>
          </cell>
          <cell r="C224" t="str">
            <v>B.2.A.12)   Acquisto prestazioni Socio-Sanitarie a rilevanza sanitaria</v>
          </cell>
          <cell r="D224">
            <v>13869188.48</v>
          </cell>
          <cell r="E224">
            <v>13869184</v>
          </cell>
          <cell r="F224">
            <v>13869188.48</v>
          </cell>
        </row>
        <row r="225">
          <cell r="B225" t="str">
            <v>BA1150</v>
          </cell>
          <cell r="C225" t="str">
            <v>B.2.A.12.1) - PSSRS da pubblico (Az. sanit. pubbl. della Regione) - Mobilità intrar.</v>
          </cell>
          <cell r="D225">
            <v>0</v>
          </cell>
          <cell r="E225">
            <v>0</v>
          </cell>
          <cell r="F225">
            <v>0</v>
          </cell>
        </row>
        <row r="226">
          <cell r="B226" t="str">
            <v>BA1160</v>
          </cell>
          <cell r="C226" t="str">
            <v>B.2.A.12.2) - da pubblico (altri soggetti pubblici della Regione)</v>
          </cell>
          <cell r="D226">
            <v>0</v>
          </cell>
          <cell r="E226">
            <v>0</v>
          </cell>
          <cell r="F226">
            <v>0</v>
          </cell>
        </row>
        <row r="227">
          <cell r="B227" t="str">
            <v>BA1170</v>
          </cell>
          <cell r="C227" t="str">
            <v>B.2.A.12.3) - da pubblico (extrareg.) non soggette a compensazione</v>
          </cell>
          <cell r="D227">
            <v>0</v>
          </cell>
          <cell r="E227">
            <v>0</v>
          </cell>
          <cell r="F227">
            <v>0</v>
          </cell>
        </row>
        <row r="228">
          <cell r="B228" t="str">
            <v>BA1180</v>
          </cell>
          <cell r="C228" t="str">
            <v>B.2.A.12.4) - da privato (intraregionale)</v>
          </cell>
          <cell r="D228">
            <v>13607299.450000001</v>
          </cell>
          <cell r="E228">
            <v>13607296</v>
          </cell>
          <cell r="F228">
            <v>13607299.450000001</v>
          </cell>
        </row>
        <row r="229">
          <cell r="B229" t="str">
            <v>BA1190</v>
          </cell>
          <cell r="C229" t="str">
            <v>B.2.A.12.5) - da privato (extraregionale)</v>
          </cell>
          <cell r="D229">
            <v>261889.03</v>
          </cell>
          <cell r="E229">
            <v>261889</v>
          </cell>
          <cell r="F229">
            <v>261889.03</v>
          </cell>
        </row>
        <row r="230">
          <cell r="B230" t="str">
            <v>BA1200</v>
          </cell>
          <cell r="C230" t="str">
            <v>B.2.A.13)  Compartecipazione al personale per att. libero-prof. (intramoenia)</v>
          </cell>
          <cell r="D230">
            <v>2571606.9900000002</v>
          </cell>
          <cell r="E230">
            <v>2571606</v>
          </cell>
          <cell r="F230">
            <v>2571606.9900000002</v>
          </cell>
        </row>
        <row r="231">
          <cell r="B231" t="str">
            <v>BA1210</v>
          </cell>
          <cell r="C231" t="str">
            <v>B.2.A.13.1)  Compart. al personale per att. libero prof. intramoenia - Area ospedal.</v>
          </cell>
          <cell r="D231">
            <v>264516.7</v>
          </cell>
          <cell r="E231">
            <v>264516.5</v>
          </cell>
          <cell r="F231">
            <v>264516.7</v>
          </cell>
        </row>
        <row r="232">
          <cell r="B232" t="str">
            <v>BA1220</v>
          </cell>
          <cell r="C232" t="str">
            <v>B.2.A.13.2)  Compart. al personale per att. libero prof. intramoenia- Area special.</v>
          </cell>
          <cell r="D232">
            <v>2284455.62</v>
          </cell>
          <cell r="E232">
            <v>2284454</v>
          </cell>
          <cell r="F232">
            <v>2284455.62</v>
          </cell>
        </row>
        <row r="233">
          <cell r="B233" t="str">
            <v>BA1230</v>
          </cell>
          <cell r="C233" t="str">
            <v>B.2.A.13.3)  Compart.al personale per att. Lib. prof. intramoenia - Area San. pubb.</v>
          </cell>
          <cell r="D233">
            <v>0</v>
          </cell>
          <cell r="E233">
            <v>0</v>
          </cell>
          <cell r="F233">
            <v>0</v>
          </cell>
        </row>
        <row r="234">
          <cell r="B234" t="str">
            <v>BA1240</v>
          </cell>
          <cell r="C234" t="str">
            <v>B.2.A.13.4)  Comp .al personale per att. Lib. prof. Intr. - Cons. (ex art. 55 c.1 lett. c), d) ed ex Art. 57-58)</v>
          </cell>
          <cell r="D234">
            <v>22634.67</v>
          </cell>
          <cell r="E234">
            <v>22634.65625</v>
          </cell>
          <cell r="F234">
            <v>22634.67</v>
          </cell>
        </row>
        <row r="235">
          <cell r="B235" t="str">
            <v>BA1250</v>
          </cell>
          <cell r="C235" t="str">
            <v>B.2.A.13.4)  Comp .al personale per att. Lib. prof. Intr. - Cons. (ex art. 55 c.1 lett. c), d) ed ex Art. 57-58) - Az. sanit. pubbl. della Regione</v>
          </cell>
          <cell r="D235">
            <v>0</v>
          </cell>
          <cell r="E235">
            <v>0</v>
          </cell>
          <cell r="F235">
            <v>0</v>
          </cell>
        </row>
        <row r="236">
          <cell r="B236" t="str">
            <v>BA1260</v>
          </cell>
          <cell r="C236" t="str">
            <v>B.2.A.13.6)  Compartecipazione al personale per att. libero professionale intramoenia - Altro</v>
          </cell>
          <cell r="D236">
            <v>0</v>
          </cell>
          <cell r="E236">
            <v>0</v>
          </cell>
          <cell r="F236">
            <v>0</v>
          </cell>
        </row>
        <row r="237">
          <cell r="B237" t="str">
            <v>BA1270</v>
          </cell>
          <cell r="C237" t="str">
            <v>B.2.A.13.7)  Compart. al personale per att. libero  prof. intramoenia - Altro (Az. San. Pubb.  Regione)</v>
          </cell>
          <cell r="D237">
            <v>0</v>
          </cell>
          <cell r="E237">
            <v>0</v>
          </cell>
          <cell r="F237">
            <v>0</v>
          </cell>
        </row>
        <row r="238">
          <cell r="B238" t="str">
            <v>BA1280</v>
          </cell>
          <cell r="C238" t="str">
            <v>B.2.A.14)  Rimborsi, assegni e contributi sanitari</v>
          </cell>
          <cell r="D238">
            <v>10664723.610000001</v>
          </cell>
          <cell r="E238">
            <v>10664720</v>
          </cell>
          <cell r="F238">
            <v>6417408.9099999992</v>
          </cell>
        </row>
        <row r="239">
          <cell r="B239" t="str">
            <v>BA1290</v>
          </cell>
          <cell r="C239" t="str">
            <v>B.2.A.14.1)  Contributi ad associazioni di volontariato</v>
          </cell>
          <cell r="D239">
            <v>473184.14</v>
          </cell>
          <cell r="E239">
            <v>473184</v>
          </cell>
          <cell r="F239">
            <v>473184.14</v>
          </cell>
        </row>
        <row r="240">
          <cell r="B240" t="str">
            <v>BA1300</v>
          </cell>
          <cell r="C240" t="str">
            <v>B.2.A.14.2)  Rimborsi per cure all'estero</v>
          </cell>
          <cell r="D240">
            <v>59812.27</v>
          </cell>
          <cell r="E240">
            <v>59812.25</v>
          </cell>
          <cell r="F240">
            <v>59812.27</v>
          </cell>
        </row>
        <row r="241">
          <cell r="B241" t="str">
            <v>BA1310</v>
          </cell>
          <cell r="C241" t="str">
            <v>B.2.A.14.3)  Contributi a società partecipate e/o enti dipendenti della Regione</v>
          </cell>
          <cell r="D241">
            <v>0</v>
          </cell>
          <cell r="E241">
            <v>0</v>
          </cell>
          <cell r="F241">
            <v>0</v>
          </cell>
        </row>
        <row r="242">
          <cell r="B242" t="str">
            <v>BA1320</v>
          </cell>
          <cell r="C242" t="str">
            <v>B.2.A.14.4)  Contributo Legge 210/92</v>
          </cell>
          <cell r="D242">
            <v>3119122.94</v>
          </cell>
          <cell r="E242">
            <v>3119122</v>
          </cell>
          <cell r="F242">
            <v>3119122.94</v>
          </cell>
        </row>
        <row r="243">
          <cell r="B243" t="str">
            <v>BA1330</v>
          </cell>
          <cell r="C243" t="str">
            <v>B.2.A.14.5)  Altri rimborsi, assegni e contributi</v>
          </cell>
          <cell r="D243">
            <v>6999820.96</v>
          </cell>
          <cell r="E243">
            <v>4247314.7</v>
          </cell>
          <cell r="F243">
            <v>2752506.26</v>
          </cell>
        </row>
        <row r="244">
          <cell r="B244" t="str">
            <v>BA1340</v>
          </cell>
          <cell r="C244" t="str">
            <v>B.2.A.14.6)  Rimborsi, assegni e contributi v/Az. sanit. pubbl. della Regione</v>
          </cell>
          <cell r="D244">
            <v>12783.3</v>
          </cell>
          <cell r="E244">
            <v>12783.296875</v>
          </cell>
          <cell r="F244">
            <v>12783.3</v>
          </cell>
        </row>
        <row r="245">
          <cell r="B245" t="str">
            <v>BA1350</v>
          </cell>
          <cell r="C245" t="str">
            <v>B.2.A.15)  Consulenze, Collaborazioni,  Interinale e altre prestazioni di lavoro sanitarie e sociosanitarie</v>
          </cell>
          <cell r="D245">
            <v>4872961</v>
          </cell>
          <cell r="E245">
            <v>4872960</v>
          </cell>
          <cell r="F245">
            <v>4872961</v>
          </cell>
        </row>
        <row r="246">
          <cell r="B246" t="str">
            <v>BA1360</v>
          </cell>
          <cell r="C246" t="str">
            <v>B.2.A.15.1) Consulenze sanitarie e sociosan. da Az. sanit. pubbl. della Regione</v>
          </cell>
          <cell r="D246">
            <v>62794.8</v>
          </cell>
          <cell r="E246">
            <v>62794.78125</v>
          </cell>
          <cell r="F246">
            <v>62794.8</v>
          </cell>
        </row>
        <row r="247">
          <cell r="B247" t="str">
            <v>BA1370</v>
          </cell>
          <cell r="C247" t="str">
            <v>B.2.A.15.2) Consulenze sanitarie e sociosanit. da terzi - Altri soggetti pubblici</v>
          </cell>
          <cell r="D247">
            <v>0</v>
          </cell>
          <cell r="E247">
            <v>0</v>
          </cell>
          <cell r="F247">
            <v>0</v>
          </cell>
        </row>
        <row r="248">
          <cell r="B248" t="str">
            <v>BA1380</v>
          </cell>
          <cell r="C248" t="str">
            <v>B.2.A.15.3) Consulenze, Collaborazioni,  Interinale e altre prestazioni di lavoro sanitarie e socios. da privato</v>
          </cell>
          <cell r="D248">
            <v>3983685.67</v>
          </cell>
          <cell r="E248">
            <v>3983684</v>
          </cell>
          <cell r="F248">
            <v>3983685.67</v>
          </cell>
        </row>
        <row r="249">
          <cell r="B249" t="str">
            <v>BA1390</v>
          </cell>
          <cell r="C249" t="str">
            <v>B.2.A.15.3.A) Consulenze sanitarie da privato - articolo 55, comma 2, CCNL 8 giugno 2000</v>
          </cell>
          <cell r="D249">
            <v>2798756.11</v>
          </cell>
          <cell r="E249">
            <v>2798756</v>
          </cell>
          <cell r="F249">
            <v>2798756.11</v>
          </cell>
        </row>
        <row r="250">
          <cell r="B250" t="str">
            <v>BA1400</v>
          </cell>
          <cell r="C250" t="str">
            <v>B.2.A.15.3.B) Altre consulenze sanitarie e sociosanitarie da privato</v>
          </cell>
          <cell r="D250">
            <v>0</v>
          </cell>
          <cell r="E250">
            <v>0</v>
          </cell>
          <cell r="F250">
            <v>0</v>
          </cell>
        </row>
        <row r="251">
          <cell r="B251" t="str">
            <v>BA1410</v>
          </cell>
          <cell r="C251" t="str">
            <v>B.2.A.15.3.C) Collaborazioni coordinate e continuative sanitarie e socios. da privato</v>
          </cell>
          <cell r="D251">
            <v>62900.630000000005</v>
          </cell>
          <cell r="E251">
            <v>62900.625</v>
          </cell>
          <cell r="F251">
            <v>62900.630000000005</v>
          </cell>
        </row>
        <row r="252">
          <cell r="B252" t="str">
            <v>BA1420</v>
          </cell>
          <cell r="C252" t="str">
            <v xml:space="preserve">B.2.A.15.3.D) Indennità a personale universitario - area sanitaria </v>
          </cell>
          <cell r="D252">
            <v>0</v>
          </cell>
          <cell r="E252">
            <v>0</v>
          </cell>
          <cell r="F252">
            <v>0</v>
          </cell>
        </row>
        <row r="253">
          <cell r="B253" t="str">
            <v>BA1430</v>
          </cell>
          <cell r="C253" t="str">
            <v xml:space="preserve">B.2.A.15.3.E) Lavoro interinale - area sanitaria </v>
          </cell>
          <cell r="D253">
            <v>288141.59999999998</v>
          </cell>
          <cell r="E253">
            <v>288141.5</v>
          </cell>
          <cell r="F253">
            <v>288141.59999999998</v>
          </cell>
        </row>
        <row r="254">
          <cell r="B254" t="str">
            <v>BA1440</v>
          </cell>
          <cell r="C254" t="str">
            <v xml:space="preserve">B.2.A.15.3.F) Altre collaborazioni e prestazioni di lavoro - area sanitaria </v>
          </cell>
          <cell r="D254">
            <v>833887.33000000007</v>
          </cell>
          <cell r="E254">
            <v>833887</v>
          </cell>
          <cell r="F254">
            <v>833887.33000000007</v>
          </cell>
        </row>
        <row r="255">
          <cell r="B255" t="str">
            <v>BA1450</v>
          </cell>
          <cell r="C255" t="str">
            <v>B.2.A.15.4) Rimborso oneri stipendiali del personale sanitario in comando</v>
          </cell>
          <cell r="D255">
            <v>826480.53</v>
          </cell>
          <cell r="E255">
            <v>826480.5</v>
          </cell>
          <cell r="F255">
            <v>826480.53</v>
          </cell>
        </row>
        <row r="256">
          <cell r="B256" t="str">
            <v>BA1460</v>
          </cell>
          <cell r="C256" t="str">
            <v>B.2.A.15.4.A) Rimborso oneri stipendiali personale sanitario in comando da Az. sanit. pubbl. della Regione</v>
          </cell>
          <cell r="D256">
            <v>0</v>
          </cell>
          <cell r="E256">
            <v>0</v>
          </cell>
          <cell r="F256">
            <v>0</v>
          </cell>
        </row>
        <row r="257">
          <cell r="B257" t="str">
            <v>BA1470</v>
          </cell>
          <cell r="C257" t="str">
            <v>B.2.A.15.4.B) Rimborso oneri stipendiali personale sanitario in comando da Regioni, soggetti pubblici e da Università</v>
          </cell>
          <cell r="D257">
            <v>553598.76</v>
          </cell>
          <cell r="E257">
            <v>553598.5</v>
          </cell>
          <cell r="F257">
            <v>553598.76</v>
          </cell>
        </row>
        <row r="258">
          <cell r="B258" t="str">
            <v>BA1480</v>
          </cell>
          <cell r="C258" t="str">
            <v>B.2.A.15.4.C) Rimborso oneri stipendiali personale sanitario in comando da aziende di altre Regioni (extrareg.)</v>
          </cell>
          <cell r="D258">
            <v>272881.77</v>
          </cell>
          <cell r="E258">
            <v>272881.75</v>
          </cell>
          <cell r="F258">
            <v>272881.77</v>
          </cell>
        </row>
        <row r="259">
          <cell r="B259" t="str">
            <v>BA1490</v>
          </cell>
          <cell r="C259" t="str">
            <v>B.2.A.16) Altri servizi sanitari e sociosanitari a rilevanza sanitaria</v>
          </cell>
          <cell r="D259">
            <v>5904680.2300000004</v>
          </cell>
          <cell r="E259">
            <v>5904680</v>
          </cell>
          <cell r="F259">
            <v>5904680.2300000004</v>
          </cell>
        </row>
        <row r="260">
          <cell r="B260" t="str">
            <v>BA1500</v>
          </cell>
          <cell r="C260" t="str">
            <v>B.2.A.16.1)  Altri servizi sanitari e sociosanitari a rilevanza sanitaria da pubblico - Az. sanit. pubbl. della Regione</v>
          </cell>
          <cell r="D260">
            <v>678259.10000000009</v>
          </cell>
          <cell r="E260">
            <v>678259</v>
          </cell>
          <cell r="F260">
            <v>678259.10000000009</v>
          </cell>
        </row>
        <row r="261">
          <cell r="B261" t="str">
            <v>BA1510</v>
          </cell>
          <cell r="C261" t="str">
            <v>B.2.A.16.2)  Altri servizi sanitari e sociosanitari  a rilevanza sanitaria da pubblico - Altri soggetti pubblici della Regione</v>
          </cell>
          <cell r="D261">
            <v>0</v>
          </cell>
          <cell r="E261">
            <v>0</v>
          </cell>
          <cell r="F261">
            <v>0</v>
          </cell>
        </row>
        <row r="262">
          <cell r="B262" t="str">
            <v>BA1520</v>
          </cell>
          <cell r="C262" t="str">
            <v>B.2.A.16.3) Altri servizi sanitari e sociosanitari a rilevanza sanitaria da pubblico (extrareg.)</v>
          </cell>
          <cell r="D262">
            <v>84422.39</v>
          </cell>
          <cell r="E262">
            <v>84422.375</v>
          </cell>
          <cell r="F262">
            <v>84422.39</v>
          </cell>
        </row>
        <row r="263">
          <cell r="B263" t="str">
            <v>BA1530</v>
          </cell>
          <cell r="C263" t="str">
            <v>B.2.A.16.4)  Altri servizi sanitari da privato</v>
          </cell>
          <cell r="D263">
            <v>5141998.74</v>
          </cell>
          <cell r="E263">
            <v>5141996</v>
          </cell>
          <cell r="F263">
            <v>5141998.74</v>
          </cell>
        </row>
        <row r="264">
          <cell r="B264" t="str">
            <v>BA1540</v>
          </cell>
          <cell r="C264" t="str">
            <v>B.2.A.16.5)  Costi per servizi sanitari - Mobilità internazionale passiva</v>
          </cell>
          <cell r="D264">
            <v>0</v>
          </cell>
          <cell r="E264">
            <v>0</v>
          </cell>
          <cell r="F264">
            <v>0</v>
          </cell>
        </row>
        <row r="265">
          <cell r="B265" t="str">
            <v>BA1550</v>
          </cell>
          <cell r="C265" t="str">
            <v>B.2.A.17) Costi per differenziale tariffe TUC</v>
          </cell>
          <cell r="D265">
            <v>0</v>
          </cell>
          <cell r="E265">
            <v>0</v>
          </cell>
          <cell r="F265">
            <v>0</v>
          </cell>
        </row>
        <row r="266">
          <cell r="B266" t="str">
            <v>BA1560</v>
          </cell>
          <cell r="C266" t="str">
            <v>B.2.B) Acquisti di servizi non sanitari</v>
          </cell>
          <cell r="D266">
            <v>31327872.640000004</v>
          </cell>
          <cell r="E266">
            <v>31327872</v>
          </cell>
          <cell r="F266">
            <v>31327872.640000004</v>
          </cell>
        </row>
        <row r="267">
          <cell r="B267" t="str">
            <v>BA1570</v>
          </cell>
          <cell r="C267" t="str">
            <v xml:space="preserve">B.2.B.1) Servizi non sanitari </v>
          </cell>
          <cell r="D267">
            <v>30251166.480000004</v>
          </cell>
          <cell r="E267">
            <v>30251152</v>
          </cell>
          <cell r="F267">
            <v>30251166.480000004</v>
          </cell>
        </row>
        <row r="268">
          <cell r="B268" t="str">
            <v>BA1580</v>
          </cell>
          <cell r="C268" t="str">
            <v>B.2.B.1.1)   Lavanderia</v>
          </cell>
          <cell r="D268">
            <v>781783.33</v>
          </cell>
          <cell r="E268">
            <v>781783</v>
          </cell>
          <cell r="F268">
            <v>781783.33</v>
          </cell>
        </row>
        <row r="269">
          <cell r="B269" t="str">
            <v>BA1590</v>
          </cell>
          <cell r="C269" t="str">
            <v>B.2.B.1.2)   Pulizia</v>
          </cell>
          <cell r="D269">
            <v>4515946.4800000004</v>
          </cell>
          <cell r="E269">
            <v>4515944</v>
          </cell>
          <cell r="F269">
            <v>4515946.4800000004</v>
          </cell>
        </row>
        <row r="270">
          <cell r="B270" t="str">
            <v>BA1600</v>
          </cell>
          <cell r="C270" t="str">
            <v>B.2.B.1.3)   Mensa</v>
          </cell>
          <cell r="D270">
            <v>3309581.71</v>
          </cell>
          <cell r="E270">
            <v>3309580</v>
          </cell>
          <cell r="F270">
            <v>3309581.71</v>
          </cell>
        </row>
        <row r="271">
          <cell r="B271" t="str">
            <v>BA1610</v>
          </cell>
          <cell r="C271" t="str">
            <v>B.2.B.1.4)   Riscaldamento</v>
          </cell>
          <cell r="D271">
            <v>0</v>
          </cell>
          <cell r="E271">
            <v>0</v>
          </cell>
          <cell r="F271">
            <v>0</v>
          </cell>
        </row>
        <row r="272">
          <cell r="B272" t="str">
            <v>BA1620</v>
          </cell>
          <cell r="C272" t="str">
            <v>B.2.B.1.5)   Servizi di assistenza informatica</v>
          </cell>
          <cell r="D272">
            <v>1144724.47</v>
          </cell>
          <cell r="E272">
            <v>1144724</v>
          </cell>
          <cell r="F272">
            <v>1144724.47</v>
          </cell>
        </row>
        <row r="273">
          <cell r="B273" t="str">
            <v>BA1630</v>
          </cell>
          <cell r="C273" t="str">
            <v>B.2.B.1.6)   Servizi trasporti (non sanitari)</v>
          </cell>
          <cell r="D273">
            <v>20690.22</v>
          </cell>
          <cell r="E273">
            <v>20690.21875</v>
          </cell>
          <cell r="F273">
            <v>20690.22</v>
          </cell>
        </row>
        <row r="274">
          <cell r="B274" t="str">
            <v>BA1640</v>
          </cell>
          <cell r="C274" t="str">
            <v>B.2.B.1.7)   Smaltimento rifiuti</v>
          </cell>
          <cell r="D274">
            <v>401275.29</v>
          </cell>
          <cell r="E274">
            <v>401275.25</v>
          </cell>
          <cell r="F274">
            <v>401275.29</v>
          </cell>
        </row>
        <row r="275">
          <cell r="B275" t="str">
            <v>BA1650</v>
          </cell>
          <cell r="C275" t="str">
            <v>B.2.B.1.8)   Utenze telefoniche</v>
          </cell>
          <cell r="D275">
            <v>1216515.1200000001</v>
          </cell>
          <cell r="E275">
            <v>1216515</v>
          </cell>
          <cell r="F275">
            <v>1216515.1200000001</v>
          </cell>
        </row>
        <row r="276">
          <cell r="B276" t="str">
            <v>BA1660</v>
          </cell>
          <cell r="C276" t="str">
            <v>B.2.B.1.9)   Utenze elettricità</v>
          </cell>
          <cell r="D276">
            <v>3006722.68</v>
          </cell>
          <cell r="E276">
            <v>3006722</v>
          </cell>
          <cell r="F276">
            <v>3006722.68</v>
          </cell>
        </row>
        <row r="277">
          <cell r="B277" t="str">
            <v>BA1670</v>
          </cell>
          <cell r="C277" t="str">
            <v>B.2.B.1.10)   Altre utenze</v>
          </cell>
          <cell r="D277">
            <v>2672361.9299999997</v>
          </cell>
          <cell r="E277">
            <v>2672360</v>
          </cell>
          <cell r="F277">
            <v>2672361.9299999997</v>
          </cell>
        </row>
        <row r="278">
          <cell r="B278" t="str">
            <v>BA1680</v>
          </cell>
          <cell r="C278" t="str">
            <v>B.2.B.1.11)  Premi di assicurazione</v>
          </cell>
          <cell r="D278">
            <v>111844.94</v>
          </cell>
          <cell r="E278">
            <v>111844.9375</v>
          </cell>
          <cell r="F278">
            <v>111844.94</v>
          </cell>
        </row>
        <row r="279">
          <cell r="B279" t="str">
            <v>BA1690</v>
          </cell>
          <cell r="C279" t="str">
            <v xml:space="preserve">B.2.B.1.11.A)  Premi di assicurazione - R.C. Professionale </v>
          </cell>
          <cell r="D279">
            <v>48600</v>
          </cell>
          <cell r="E279">
            <v>48600</v>
          </cell>
          <cell r="F279">
            <v>48600</v>
          </cell>
        </row>
        <row r="280">
          <cell r="B280" t="str">
            <v>BA1700</v>
          </cell>
          <cell r="C280" t="str">
            <v>B.2.B.1.11.B)  Premi di assicurazione - Altri premi assicurativi</v>
          </cell>
          <cell r="D280">
            <v>63244.94</v>
          </cell>
          <cell r="E280">
            <v>63244.9375</v>
          </cell>
          <cell r="F280">
            <v>63244.94</v>
          </cell>
        </row>
        <row r="281">
          <cell r="B281" t="str">
            <v>BA1710</v>
          </cell>
          <cell r="C281" t="str">
            <v>B.2.B.1.12) Altri servizi non sanitari</v>
          </cell>
          <cell r="D281">
            <v>13069720.310000001</v>
          </cell>
          <cell r="E281">
            <v>13069720</v>
          </cell>
          <cell r="F281">
            <v>13069720.310000001</v>
          </cell>
        </row>
        <row r="282">
          <cell r="B282" t="str">
            <v>BA1720</v>
          </cell>
          <cell r="C282" t="str">
            <v>B.2.B.1.12.A) Altri servizi non sanitari da pubblico (Az. San. Pubbl.  Regione)</v>
          </cell>
          <cell r="D282">
            <v>0</v>
          </cell>
          <cell r="E282">
            <v>0</v>
          </cell>
          <cell r="F282">
            <v>0</v>
          </cell>
        </row>
        <row r="283">
          <cell r="B283" t="str">
            <v>BA1730</v>
          </cell>
          <cell r="C283" t="str">
            <v>B.2.B.1.12.B) Altri servizi non sanitari da altri soggetti pubblici</v>
          </cell>
          <cell r="D283">
            <v>0</v>
          </cell>
          <cell r="E283">
            <v>0</v>
          </cell>
          <cell r="F283">
            <v>0</v>
          </cell>
        </row>
        <row r="284">
          <cell r="B284" t="str">
            <v>BA1740</v>
          </cell>
          <cell r="C284" t="str">
            <v>B.2.B.1.12.C) Altri servizi non sanitari da privato</v>
          </cell>
          <cell r="D284">
            <v>13069720.310000001</v>
          </cell>
          <cell r="E284">
            <v>13069720</v>
          </cell>
          <cell r="F284">
            <v>13069720.310000001</v>
          </cell>
        </row>
        <row r="285">
          <cell r="B285" t="str">
            <v>BA1750</v>
          </cell>
          <cell r="C285" t="str">
            <v>B.2.B.2)  Consulenze, Collaborazioni, Interinale e altre prestazioni di lavoro non sanitarie</v>
          </cell>
          <cell r="D285">
            <v>673071.65999999992</v>
          </cell>
          <cell r="E285">
            <v>673071.5</v>
          </cell>
          <cell r="F285">
            <v>673071.65999999992</v>
          </cell>
        </row>
        <row r="286">
          <cell r="B286" t="str">
            <v>BA1760</v>
          </cell>
          <cell r="C286" t="str">
            <v>B.2.B.2.1) Consulenze non sanitarie da Az. sanit. pubbl. della Regione</v>
          </cell>
          <cell r="D286">
            <v>20199.45</v>
          </cell>
          <cell r="E286">
            <v>20199.4375</v>
          </cell>
          <cell r="F286">
            <v>20199.45</v>
          </cell>
        </row>
        <row r="287">
          <cell r="B287" t="str">
            <v>BA1770</v>
          </cell>
          <cell r="C287" t="str">
            <v>B.2.B.2.2) Consulenze non sanitarie da Terzi - Altri soggetti pubblici</v>
          </cell>
          <cell r="D287">
            <v>0</v>
          </cell>
          <cell r="E287">
            <v>0</v>
          </cell>
          <cell r="F287">
            <v>0</v>
          </cell>
        </row>
        <row r="288">
          <cell r="B288" t="str">
            <v>BA1780</v>
          </cell>
          <cell r="C288" t="str">
            <v>B.2.B.2.3) Consulenze, Collaborazioni, Interinale ... non sanitarie da privato</v>
          </cell>
          <cell r="D288">
            <v>129165.68999999999</v>
          </cell>
          <cell r="E288">
            <v>129165.6875</v>
          </cell>
          <cell r="F288">
            <v>129165.68999999999</v>
          </cell>
        </row>
        <row r="289">
          <cell r="B289" t="str">
            <v>BA1790</v>
          </cell>
          <cell r="C289" t="str">
            <v>B.2.B.2.3.A) Consulenze non sanitarie da privato</v>
          </cell>
          <cell r="D289">
            <v>40913.699999999997</v>
          </cell>
          <cell r="E289">
            <v>40913.6875</v>
          </cell>
          <cell r="F289">
            <v>40913.699999999997</v>
          </cell>
        </row>
        <row r="290">
          <cell r="B290" t="str">
            <v>BA1800</v>
          </cell>
          <cell r="C290" t="str">
            <v>B.2.B.2.3.B) Collaborazioni coordinate e continuative non sanitarie da privato</v>
          </cell>
          <cell r="D290">
            <v>87809.29</v>
          </cell>
          <cell r="E290">
            <v>87809.25</v>
          </cell>
          <cell r="F290">
            <v>87809.29</v>
          </cell>
        </row>
        <row r="291">
          <cell r="B291" t="str">
            <v>BA1810</v>
          </cell>
          <cell r="C291" t="str">
            <v xml:space="preserve">B.2.B.2.3.C) Indennità a personale universitario - area non sanitaria </v>
          </cell>
          <cell r="D291">
            <v>0</v>
          </cell>
          <cell r="E291">
            <v>0</v>
          </cell>
          <cell r="F291">
            <v>0</v>
          </cell>
        </row>
        <row r="292">
          <cell r="B292" t="str">
            <v>BA1820</v>
          </cell>
          <cell r="C292" t="str">
            <v xml:space="preserve">B.2.B.2.3.D) Lavoro interinale - area non sanitaria </v>
          </cell>
          <cell r="D292">
            <v>0</v>
          </cell>
          <cell r="E292">
            <v>0</v>
          </cell>
          <cell r="F292">
            <v>0</v>
          </cell>
        </row>
        <row r="293">
          <cell r="B293" t="str">
            <v>BA1830</v>
          </cell>
          <cell r="C293" t="str">
            <v xml:space="preserve">B.2.B.2.3.E) Altre collaborazioni e prestazioni di lavoro - area non sanitaria </v>
          </cell>
          <cell r="D293">
            <v>442.7</v>
          </cell>
          <cell r="E293">
            <v>442.699951171875</v>
          </cell>
          <cell r="F293">
            <v>442.7</v>
          </cell>
        </row>
        <row r="294">
          <cell r="B294" t="str">
            <v>BA1840</v>
          </cell>
          <cell r="C294" t="str">
            <v>B.2.B.2.4) Rimborso oneri stipendiali del personale non sanitario in comando</v>
          </cell>
          <cell r="D294">
            <v>523706.51999999996</v>
          </cell>
          <cell r="E294">
            <v>523706.5</v>
          </cell>
          <cell r="F294">
            <v>523706.51999999996</v>
          </cell>
        </row>
        <row r="295">
          <cell r="B295" t="str">
            <v>BA1850</v>
          </cell>
          <cell r="C295" t="str">
            <v>B.2.B.2.4.A) Rimborso oneri stipendiali personale non sanitario in comando da Az. sanit. pubbl. della Regione</v>
          </cell>
          <cell r="D295">
            <v>0</v>
          </cell>
          <cell r="E295">
            <v>0</v>
          </cell>
          <cell r="F295">
            <v>0</v>
          </cell>
        </row>
        <row r="296">
          <cell r="B296" t="str">
            <v>BA1860</v>
          </cell>
          <cell r="C296" t="str">
            <v>B.2.B.2.4.B) Rimborso oneri stipendiali personale non sanitario in comando da Regione, soggetti pubblici e da Università</v>
          </cell>
          <cell r="D296">
            <v>514635.23</v>
          </cell>
          <cell r="E296">
            <v>514635</v>
          </cell>
          <cell r="F296">
            <v>514635.23</v>
          </cell>
        </row>
        <row r="297">
          <cell r="B297" t="str">
            <v>BA1870</v>
          </cell>
          <cell r="C297" t="str">
            <v>B.2.B.2.4.C) Rimborso oneri stipendiali personale non sanitario in comando da aziende di altre Regioni (extrareg.)</v>
          </cell>
          <cell r="D297">
            <v>9071.2900000000009</v>
          </cell>
          <cell r="E297">
            <v>9071.2890625</v>
          </cell>
          <cell r="F297">
            <v>9071.2900000000009</v>
          </cell>
        </row>
        <row r="298">
          <cell r="B298" t="str">
            <v>BA1880</v>
          </cell>
          <cell r="C298" t="str">
            <v>B.2.B.3) Formazione (esternalizzata e non)</v>
          </cell>
          <cell r="D298">
            <v>403634.5</v>
          </cell>
          <cell r="E298">
            <v>403634.5</v>
          </cell>
          <cell r="F298">
            <v>403634.5</v>
          </cell>
        </row>
        <row r="299">
          <cell r="B299" t="str">
            <v>BA1890</v>
          </cell>
          <cell r="C299" t="str">
            <v>B.2.B.3.1) Formazione (esternalizzata e non) da pubblico</v>
          </cell>
          <cell r="D299">
            <v>60942.55</v>
          </cell>
          <cell r="E299">
            <v>60942.53125</v>
          </cell>
          <cell r="F299">
            <v>60942.55</v>
          </cell>
        </row>
        <row r="300">
          <cell r="B300" t="str">
            <v>BA1900</v>
          </cell>
          <cell r="C300" t="str">
            <v>B.2.B.3.2) Formazione (esternalizzata e non) da privato</v>
          </cell>
          <cell r="D300">
            <v>342691.95</v>
          </cell>
          <cell r="E300">
            <v>342691.75</v>
          </cell>
          <cell r="F300">
            <v>342691.95</v>
          </cell>
        </row>
        <row r="301">
          <cell r="B301" t="str">
            <v>BA1910</v>
          </cell>
          <cell r="C301" t="str">
            <v>B.3)  Manutenzione e riparazione (ordinaria esternalizzata)</v>
          </cell>
          <cell r="D301">
            <v>6098851.8499999996</v>
          </cell>
          <cell r="E301">
            <v>6098848</v>
          </cell>
          <cell r="F301">
            <v>6098851.8499999996</v>
          </cell>
        </row>
        <row r="302">
          <cell r="B302" t="str">
            <v>BA1920</v>
          </cell>
          <cell r="C302" t="str">
            <v>B.3.A)  Manutenzione e riparazione ai fabbricati e loro pertinenze</v>
          </cell>
          <cell r="D302">
            <v>1567317.86</v>
          </cell>
          <cell r="E302">
            <v>1567317</v>
          </cell>
          <cell r="F302">
            <v>1567317.86</v>
          </cell>
        </row>
        <row r="303">
          <cell r="B303" t="str">
            <v>BA1930</v>
          </cell>
          <cell r="C303" t="str">
            <v>B.3.B)  Manutenzione e riparazione agli impianti e macchinari</v>
          </cell>
          <cell r="D303">
            <v>1669304.46</v>
          </cell>
          <cell r="E303">
            <v>1669304</v>
          </cell>
          <cell r="F303">
            <v>1669304.46</v>
          </cell>
        </row>
        <row r="304">
          <cell r="B304" t="str">
            <v>BA1940</v>
          </cell>
          <cell r="C304" t="str">
            <v>B.3.C)  Manutenzione e riparazione alle attrezzature sanitarie e scientifiche</v>
          </cell>
          <cell r="D304">
            <v>2607127.0299999998</v>
          </cell>
          <cell r="E304">
            <v>2607126</v>
          </cell>
          <cell r="F304">
            <v>2607127.0299999998</v>
          </cell>
        </row>
        <row r="305">
          <cell r="B305" t="str">
            <v>BA1950</v>
          </cell>
          <cell r="C305" t="str">
            <v>B.3.D)  Manutenzione e riparazione ai mobili e arredi</v>
          </cell>
          <cell r="D305">
            <v>35912.47</v>
          </cell>
          <cell r="E305">
            <v>35912.46875</v>
          </cell>
          <cell r="F305">
            <v>35912.47</v>
          </cell>
        </row>
        <row r="306">
          <cell r="B306" t="str">
            <v>BA1960</v>
          </cell>
          <cell r="C306" t="str">
            <v>B.3.E)  Manutenzione e riparazione agli automezzi</v>
          </cell>
          <cell r="D306">
            <v>197653.58</v>
          </cell>
          <cell r="E306">
            <v>197653.5</v>
          </cell>
          <cell r="F306">
            <v>197653.58</v>
          </cell>
        </row>
        <row r="307">
          <cell r="B307" t="str">
            <v>BA1970</v>
          </cell>
          <cell r="C307" t="str">
            <v>B.3.F)  Altre manutenzioni e riparazioni</v>
          </cell>
          <cell r="D307">
            <v>21536.45</v>
          </cell>
          <cell r="E307">
            <v>21536.4375</v>
          </cell>
          <cell r="F307">
            <v>21536.45</v>
          </cell>
        </row>
        <row r="308">
          <cell r="B308" t="str">
            <v>BA1980</v>
          </cell>
          <cell r="C308" t="str">
            <v>B.3.G)  Manutenzioni e riparazioni da Az. sanit. pubbl. della Regione</v>
          </cell>
          <cell r="D308">
            <v>0</v>
          </cell>
          <cell r="E308">
            <v>0</v>
          </cell>
          <cell r="F308">
            <v>0</v>
          </cell>
        </row>
        <row r="309">
          <cell r="B309" t="str">
            <v>BA1990</v>
          </cell>
          <cell r="C309" t="str">
            <v>B.4)   Godimento di beni di terzi</v>
          </cell>
          <cell r="D309">
            <v>3253979.7</v>
          </cell>
          <cell r="E309">
            <v>3253978</v>
          </cell>
          <cell r="F309">
            <v>3253979.7</v>
          </cell>
        </row>
        <row r="310">
          <cell r="B310" t="str">
            <v>BA2000</v>
          </cell>
          <cell r="C310" t="str">
            <v>B.4.A)  Fitti passivi</v>
          </cell>
          <cell r="D310">
            <v>331602.72000000003</v>
          </cell>
          <cell r="E310">
            <v>331602.5</v>
          </cell>
          <cell r="F310">
            <v>331602.72000000003</v>
          </cell>
        </row>
        <row r="311">
          <cell r="B311" t="str">
            <v>BA2010</v>
          </cell>
          <cell r="C311" t="str">
            <v>B.4.B)  Canoni di noleggio</v>
          </cell>
          <cell r="D311">
            <v>2922376.98</v>
          </cell>
          <cell r="E311">
            <v>2922376</v>
          </cell>
          <cell r="F311">
            <v>2922376.98</v>
          </cell>
        </row>
        <row r="312">
          <cell r="B312" t="str">
            <v>BA2020</v>
          </cell>
          <cell r="C312" t="str">
            <v>B.4.B.1) Canoni di noleggio - area sanitaria</v>
          </cell>
          <cell r="D312">
            <v>2838699.26</v>
          </cell>
          <cell r="E312">
            <v>2838698</v>
          </cell>
          <cell r="F312">
            <v>2838699.26</v>
          </cell>
        </row>
        <row r="313">
          <cell r="B313" t="str">
            <v>BA2030</v>
          </cell>
          <cell r="C313" t="str">
            <v>B.4.B.2) Canoni di noleggio - area non sanitaria</v>
          </cell>
          <cell r="D313">
            <v>83677.72</v>
          </cell>
          <cell r="E313">
            <v>83677.6875</v>
          </cell>
          <cell r="F313">
            <v>83677.72</v>
          </cell>
        </row>
        <row r="314">
          <cell r="B314" t="str">
            <v>BA2040</v>
          </cell>
          <cell r="C314" t="str">
            <v>B.4.C)  Canoni di leasing</v>
          </cell>
          <cell r="D314">
            <v>0</v>
          </cell>
          <cell r="E314">
            <v>0</v>
          </cell>
          <cell r="F314">
            <v>0</v>
          </cell>
        </row>
        <row r="315">
          <cell r="B315" t="str">
            <v>BA2050</v>
          </cell>
          <cell r="C315" t="str">
            <v>B.4.C.1) Canoni di leasing - area sanitaria</v>
          </cell>
          <cell r="D315">
            <v>0</v>
          </cell>
          <cell r="E315">
            <v>0</v>
          </cell>
          <cell r="F315">
            <v>0</v>
          </cell>
        </row>
        <row r="316">
          <cell r="B316" t="str">
            <v>BA2060</v>
          </cell>
          <cell r="C316" t="str">
            <v>B.4.C.2) Canoni di leasing - area non sanitaria</v>
          </cell>
          <cell r="D316">
            <v>0</v>
          </cell>
          <cell r="E316">
            <v>0</v>
          </cell>
          <cell r="F316">
            <v>0</v>
          </cell>
        </row>
        <row r="317">
          <cell r="B317" t="str">
            <v>BA2070</v>
          </cell>
          <cell r="C317" t="str">
            <v>B.4.D)  Locazioni e noleggi da Az. sanit. pubbl. della Regione</v>
          </cell>
          <cell r="D317">
            <v>0</v>
          </cell>
          <cell r="E317">
            <v>0</v>
          </cell>
          <cell r="F317">
            <v>0</v>
          </cell>
        </row>
        <row r="318">
          <cell r="B318" t="str">
            <v>BA2080</v>
          </cell>
          <cell r="C318" t="str">
            <v>Totale Costo del personale</v>
          </cell>
          <cell r="D318">
            <v>184353481.90000004</v>
          </cell>
          <cell r="E318">
            <v>184353408</v>
          </cell>
          <cell r="F318">
            <v>184353481.90000004</v>
          </cell>
        </row>
        <row r="319">
          <cell r="B319" t="str">
            <v>BA2090</v>
          </cell>
          <cell r="C319" t="str">
            <v>B.5)   Personale del ruolo sanitario</v>
          </cell>
          <cell r="D319">
            <v>155708776.23000002</v>
          </cell>
          <cell r="E319">
            <v>155708672</v>
          </cell>
          <cell r="F319">
            <v>155708776.23000002</v>
          </cell>
        </row>
        <row r="320">
          <cell r="B320" t="str">
            <v>BA2100</v>
          </cell>
          <cell r="C320" t="str">
            <v>B.5.A) Costo del personale dirigente ruolo sanitario</v>
          </cell>
          <cell r="D320">
            <v>77930879.63000001</v>
          </cell>
          <cell r="E320">
            <v>77930816</v>
          </cell>
          <cell r="F320">
            <v>77930879.63000001</v>
          </cell>
        </row>
        <row r="321">
          <cell r="B321" t="str">
            <v>BA2110</v>
          </cell>
          <cell r="C321" t="str">
            <v>B.5.A.1) Costo del personale dirigente medico</v>
          </cell>
          <cell r="D321">
            <v>70238211.870000005</v>
          </cell>
          <cell r="E321">
            <v>70238208</v>
          </cell>
          <cell r="F321">
            <v>70238211.870000005</v>
          </cell>
        </row>
        <row r="322">
          <cell r="B322" t="str">
            <v>BA2120</v>
          </cell>
          <cell r="C322" t="str">
            <v>B.5.A.1.1) Costo del personale dirigente medico - tempo indeterminato</v>
          </cell>
          <cell r="D322">
            <v>64912847.289999999</v>
          </cell>
          <cell r="E322">
            <v>64912832</v>
          </cell>
          <cell r="F322">
            <v>64912847.289999999</v>
          </cell>
        </row>
        <row r="323">
          <cell r="B323" t="str">
            <v>BA2130</v>
          </cell>
          <cell r="C323" t="str">
            <v>B.5.A.1.2) Costo del personale dirigente medico - tempo determinato</v>
          </cell>
          <cell r="D323">
            <v>5325364.58</v>
          </cell>
          <cell r="E323">
            <v>5325364</v>
          </cell>
          <cell r="F323">
            <v>5325364.58</v>
          </cell>
        </row>
        <row r="324">
          <cell r="B324" t="str">
            <v>BA2140</v>
          </cell>
          <cell r="C324" t="str">
            <v>B.5.A.1.3) Costo del personale dirigente medico - altro</v>
          </cell>
          <cell r="D324">
            <v>0</v>
          </cell>
          <cell r="E324">
            <v>0</v>
          </cell>
          <cell r="F324">
            <v>0</v>
          </cell>
        </row>
        <row r="325">
          <cell r="B325" t="str">
            <v>BA2150</v>
          </cell>
          <cell r="C325" t="str">
            <v>B.5.A.2) Costo del personale dirigente non medico</v>
          </cell>
          <cell r="D325">
            <v>7692667.7599999998</v>
          </cell>
          <cell r="E325">
            <v>7692664</v>
          </cell>
          <cell r="F325">
            <v>7692667.7599999998</v>
          </cell>
        </row>
        <row r="326">
          <cell r="B326" t="str">
            <v>BA2160</v>
          </cell>
          <cell r="C326" t="str">
            <v>B.5.A.2.1) Costo del personale dirigente non medico - tempo indeterminato</v>
          </cell>
          <cell r="D326">
            <v>6171307.5199999996</v>
          </cell>
          <cell r="E326">
            <v>6171304</v>
          </cell>
          <cell r="F326">
            <v>6171307.5199999996</v>
          </cell>
        </row>
        <row r="327">
          <cell r="B327" t="str">
            <v>BA2170</v>
          </cell>
          <cell r="C327" t="str">
            <v>B.5.A.2.2) Costo del personale dirigente non medico - tempo determinato</v>
          </cell>
          <cell r="D327">
            <v>1521360.24</v>
          </cell>
          <cell r="E327">
            <v>1521360</v>
          </cell>
          <cell r="F327">
            <v>1521360.24</v>
          </cell>
        </row>
        <row r="328">
          <cell r="B328" t="str">
            <v>BA2180</v>
          </cell>
          <cell r="C328" t="str">
            <v>B.5.A.2.3) Costo del personale dirigente non medico - altro</v>
          </cell>
          <cell r="D328">
            <v>0</v>
          </cell>
          <cell r="E328">
            <v>0</v>
          </cell>
          <cell r="F328">
            <v>0</v>
          </cell>
        </row>
        <row r="329">
          <cell r="B329" t="str">
            <v>BA2190</v>
          </cell>
          <cell r="C329" t="str">
            <v>B.5.B) Costo del personale comparto ruolo sanitario</v>
          </cell>
          <cell r="D329">
            <v>77777896.599999994</v>
          </cell>
          <cell r="E329">
            <v>77777856</v>
          </cell>
          <cell r="F329">
            <v>77777896.599999994</v>
          </cell>
        </row>
        <row r="330">
          <cell r="B330" t="str">
            <v>BA2200</v>
          </cell>
          <cell r="C330" t="str">
            <v>B.5.B.1) Costo del personale comparto ruolo sanitario - tempo indeterminato</v>
          </cell>
          <cell r="D330">
            <v>68431469.729999989</v>
          </cell>
          <cell r="E330">
            <v>68431424</v>
          </cell>
          <cell r="F330">
            <v>68431469.729999989</v>
          </cell>
        </row>
        <row r="331">
          <cell r="B331" t="str">
            <v>BA2210</v>
          </cell>
          <cell r="C331" t="str">
            <v>B.5.B.2) Costo del personale comparto ruolo sanitario - tempo determinato</v>
          </cell>
          <cell r="D331">
            <v>9346426.8699999992</v>
          </cell>
          <cell r="E331">
            <v>9346424</v>
          </cell>
          <cell r="F331">
            <v>9346426.8699999992</v>
          </cell>
        </row>
        <row r="332">
          <cell r="B332" t="str">
            <v>BA2220</v>
          </cell>
          <cell r="C332" t="str">
            <v>B.5.B.3) Costo del personale comparto ruolo sanitario - altro</v>
          </cell>
          <cell r="D332">
            <v>0</v>
          </cell>
          <cell r="E332">
            <v>0</v>
          </cell>
          <cell r="F332">
            <v>0</v>
          </cell>
        </row>
        <row r="333">
          <cell r="B333" t="str">
            <v>BA2230</v>
          </cell>
          <cell r="C333" t="str">
            <v>B.6)   Personale del ruolo professionale</v>
          </cell>
          <cell r="D333">
            <v>642205.43000000005</v>
          </cell>
          <cell r="E333">
            <v>642205</v>
          </cell>
          <cell r="F333">
            <v>642205.43000000005</v>
          </cell>
        </row>
        <row r="334">
          <cell r="B334" t="str">
            <v>BA2240</v>
          </cell>
          <cell r="C334" t="str">
            <v>B.6.A) Costo del personale dirigente ruolo professionale</v>
          </cell>
          <cell r="D334">
            <v>470086.84</v>
          </cell>
          <cell r="E334">
            <v>470086.75</v>
          </cell>
          <cell r="F334">
            <v>470086.84</v>
          </cell>
        </row>
        <row r="335">
          <cell r="B335" t="str">
            <v>BA2250</v>
          </cell>
          <cell r="C335" t="str">
            <v>B.6.A.1) Costo del personale dirigente ruolo professionale - tempo indeterminato</v>
          </cell>
          <cell r="D335">
            <v>470086.84</v>
          </cell>
          <cell r="E335">
            <v>470086.75</v>
          </cell>
          <cell r="F335">
            <v>470086.84</v>
          </cell>
        </row>
        <row r="336">
          <cell r="B336" t="str">
            <v>BA2260</v>
          </cell>
          <cell r="C336" t="str">
            <v>B.6.A.2) Costo del personale dirigente ruolo professionale - tempo determinato</v>
          </cell>
          <cell r="D336">
            <v>0</v>
          </cell>
          <cell r="E336">
            <v>0</v>
          </cell>
          <cell r="F336">
            <v>0</v>
          </cell>
        </row>
        <row r="337">
          <cell r="B337" t="str">
            <v>BA2270</v>
          </cell>
          <cell r="C337" t="str">
            <v>B.6.A.3) Costo del personale dirigente ruolo professionale - altro</v>
          </cell>
          <cell r="D337">
            <v>0</v>
          </cell>
          <cell r="E337">
            <v>0</v>
          </cell>
          <cell r="F337">
            <v>0</v>
          </cell>
        </row>
        <row r="338">
          <cell r="B338" t="str">
            <v>BA2280</v>
          </cell>
          <cell r="C338" t="str">
            <v>B.6.B) Costo del personale comparto ruolo professionale</v>
          </cell>
          <cell r="D338">
            <v>172118.59</v>
          </cell>
          <cell r="E338">
            <v>172118.5</v>
          </cell>
          <cell r="F338">
            <v>172118.59</v>
          </cell>
        </row>
        <row r="339">
          <cell r="B339" t="str">
            <v>BA2290</v>
          </cell>
          <cell r="C339" t="str">
            <v>B.6.B.1) Costo del personale comparto ruolo professionale - tempo indeterminato</v>
          </cell>
          <cell r="D339">
            <v>172118.59</v>
          </cell>
          <cell r="E339">
            <v>172118.5</v>
          </cell>
          <cell r="F339">
            <v>172118.59</v>
          </cell>
        </row>
        <row r="340">
          <cell r="B340" t="str">
            <v>BA2300</v>
          </cell>
          <cell r="C340" t="str">
            <v>B.6.B.2) Costo del personale comparto ruolo professionale - tempo determinato</v>
          </cell>
          <cell r="D340">
            <v>0</v>
          </cell>
          <cell r="E340">
            <v>0</v>
          </cell>
          <cell r="F340">
            <v>0</v>
          </cell>
        </row>
        <row r="341">
          <cell r="B341" t="str">
            <v>BA2310</v>
          </cell>
          <cell r="C341" t="str">
            <v>B.6.B.3) Costo del personale comparto ruolo professionale - altro</v>
          </cell>
          <cell r="D341">
            <v>0</v>
          </cell>
          <cell r="E341">
            <v>0</v>
          </cell>
          <cell r="F341">
            <v>0</v>
          </cell>
        </row>
        <row r="342">
          <cell r="B342" t="str">
            <v>BA2320</v>
          </cell>
          <cell r="C342" t="str">
            <v>B.7)   Personale del ruolo tecnico</v>
          </cell>
          <cell r="D342">
            <v>17194577.400000002</v>
          </cell>
          <cell r="E342">
            <v>17194576</v>
          </cell>
          <cell r="F342">
            <v>17194577.400000002</v>
          </cell>
        </row>
        <row r="343">
          <cell r="B343" t="str">
            <v>BA2330</v>
          </cell>
          <cell r="C343" t="str">
            <v>B.7.A) Costo del personale dirigente ruolo tecnico</v>
          </cell>
          <cell r="D343">
            <v>145647.67000000001</v>
          </cell>
          <cell r="E343">
            <v>145647.625</v>
          </cell>
          <cell r="F343">
            <v>145647.67000000001</v>
          </cell>
        </row>
        <row r="344">
          <cell r="B344" t="str">
            <v>BA2340</v>
          </cell>
          <cell r="C344" t="str">
            <v>B.7.A.1) Costo del personale dirigente ruolo tecnico - tempo indeterminato</v>
          </cell>
          <cell r="D344">
            <v>145647.67000000001</v>
          </cell>
          <cell r="E344">
            <v>145647.625</v>
          </cell>
          <cell r="F344">
            <v>145647.67000000001</v>
          </cell>
        </row>
        <row r="345">
          <cell r="B345" t="str">
            <v>BA2350</v>
          </cell>
          <cell r="C345" t="str">
            <v>B.7.A.2) Costo del personale dirigente ruolo tecnico - tempo determinato</v>
          </cell>
          <cell r="D345">
            <v>0</v>
          </cell>
          <cell r="E345">
            <v>0</v>
          </cell>
          <cell r="F345">
            <v>0</v>
          </cell>
        </row>
        <row r="346">
          <cell r="B346" t="str">
            <v>BA2360</v>
          </cell>
          <cell r="C346" t="str">
            <v>B.7.A.3) Costo del personale dirigente ruolo tecnico - altro</v>
          </cell>
          <cell r="D346">
            <v>0</v>
          </cell>
          <cell r="E346">
            <v>0</v>
          </cell>
          <cell r="F346">
            <v>0</v>
          </cell>
        </row>
        <row r="347">
          <cell r="B347" t="str">
            <v>BA2370</v>
          </cell>
          <cell r="C347" t="str">
            <v>B.7.B) Costo del personale comparto ruolo tecnico</v>
          </cell>
          <cell r="D347">
            <v>17048929.73</v>
          </cell>
          <cell r="E347">
            <v>17048928</v>
          </cell>
          <cell r="F347">
            <v>17048929.73</v>
          </cell>
        </row>
        <row r="348">
          <cell r="B348" t="str">
            <v>BA2380</v>
          </cell>
          <cell r="C348" t="str">
            <v>B.7.B.1) Costo del personale comparto ruolo tecnico - tempo indeterminato</v>
          </cell>
          <cell r="D348">
            <v>15506440.949999999</v>
          </cell>
          <cell r="E348">
            <v>15506440</v>
          </cell>
          <cell r="F348">
            <v>15506440.949999999</v>
          </cell>
        </row>
        <row r="349">
          <cell r="B349" t="str">
            <v>BA2390</v>
          </cell>
          <cell r="C349" t="str">
            <v>B.7.B.2) Costo del personale comparto ruolo tecnico - tempo determinato</v>
          </cell>
          <cell r="D349">
            <v>1542488.78</v>
          </cell>
          <cell r="E349">
            <v>1542488</v>
          </cell>
          <cell r="F349">
            <v>1542488.78</v>
          </cell>
        </row>
        <row r="350">
          <cell r="B350" t="str">
            <v>BA2400</v>
          </cell>
          <cell r="C350" t="str">
            <v>B.7.B.3) Costo del personale comparto ruolo tecnico - altro</v>
          </cell>
          <cell r="D350">
            <v>0</v>
          </cell>
          <cell r="E350">
            <v>0</v>
          </cell>
          <cell r="F350">
            <v>0</v>
          </cell>
        </row>
        <row r="351">
          <cell r="B351" t="str">
            <v>BA2410</v>
          </cell>
          <cell r="C351" t="str">
            <v>B.8)   Personale del ruolo amministrativo</v>
          </cell>
          <cell r="D351">
            <v>10807922.84</v>
          </cell>
          <cell r="E351">
            <v>10807920</v>
          </cell>
          <cell r="F351">
            <v>10807922.84</v>
          </cell>
        </row>
        <row r="352">
          <cell r="B352" t="str">
            <v>BA2420</v>
          </cell>
          <cell r="C352" t="str">
            <v>B.8.A) Costo del personale dirigente ruolo amministrativo</v>
          </cell>
          <cell r="D352">
            <v>1797117.1199999999</v>
          </cell>
          <cell r="E352">
            <v>1797117</v>
          </cell>
          <cell r="F352">
            <v>1797117.1199999999</v>
          </cell>
        </row>
        <row r="353">
          <cell r="B353" t="str">
            <v>BA2430</v>
          </cell>
          <cell r="C353" t="str">
            <v>B.8.A.1) Costo del personale dirigente ruolo amm.vo - tempo indeterminato</v>
          </cell>
          <cell r="D353">
            <v>1719669.15</v>
          </cell>
          <cell r="E353">
            <v>1719669</v>
          </cell>
          <cell r="F353">
            <v>1719669.15</v>
          </cell>
        </row>
        <row r="354">
          <cell r="B354" t="str">
            <v>BA2440</v>
          </cell>
          <cell r="C354" t="str">
            <v>B.8.A.2) Costo del personale dirigente ruolo amm.vo - tempo determinato</v>
          </cell>
          <cell r="D354">
            <v>77447.97</v>
          </cell>
          <cell r="E354">
            <v>77447.9375</v>
          </cell>
          <cell r="F354">
            <v>77447.97</v>
          </cell>
        </row>
        <row r="355">
          <cell r="B355" t="str">
            <v>BA2450</v>
          </cell>
          <cell r="C355" t="str">
            <v>B.8.A.3) Costo del personale dirigente ruolo amm.vo - altro</v>
          </cell>
          <cell r="D355">
            <v>0</v>
          </cell>
          <cell r="E355">
            <v>0</v>
          </cell>
          <cell r="F355">
            <v>0</v>
          </cell>
        </row>
        <row r="356">
          <cell r="B356" t="str">
            <v>BA2460</v>
          </cell>
          <cell r="C356" t="str">
            <v>B.8.B) Costo del personale comparto ruolo amministrativo</v>
          </cell>
          <cell r="D356">
            <v>9010805.7200000007</v>
          </cell>
          <cell r="E356">
            <v>9010800</v>
          </cell>
          <cell r="F356">
            <v>9010805.7200000007</v>
          </cell>
        </row>
        <row r="357">
          <cell r="B357" t="str">
            <v>BA2470</v>
          </cell>
          <cell r="C357" t="str">
            <v>B.8.B.1) Costo del personale comparto ruolo amm.vo - tempo indeterminato</v>
          </cell>
          <cell r="D357">
            <v>7977017.8600000013</v>
          </cell>
          <cell r="E357">
            <v>7977016</v>
          </cell>
          <cell r="F357">
            <v>7977017.8600000013</v>
          </cell>
        </row>
        <row r="358">
          <cell r="B358" t="str">
            <v>BA2480</v>
          </cell>
          <cell r="C358" t="str">
            <v>B.8.B.2) Costo del personale comparto ruolo amm.vo - tempo determinato</v>
          </cell>
          <cell r="D358">
            <v>1033787.8599999999</v>
          </cell>
          <cell r="E358">
            <v>1033787.5</v>
          </cell>
          <cell r="F358">
            <v>1033787.8599999999</v>
          </cell>
        </row>
        <row r="359">
          <cell r="B359" t="str">
            <v>BA2490</v>
          </cell>
          <cell r="C359" t="str">
            <v>B.8.B.3) Costo del personale comparto ruolo amm.vo - altro</v>
          </cell>
          <cell r="D359">
            <v>0</v>
          </cell>
          <cell r="E359">
            <v>0</v>
          </cell>
          <cell r="F359">
            <v>0</v>
          </cell>
        </row>
        <row r="360">
          <cell r="B360" t="str">
            <v>BA2500</v>
          </cell>
          <cell r="C360" t="str">
            <v>B.9)   Oneri diversi di gestione</v>
          </cell>
          <cell r="D360">
            <v>2442478.3299999996</v>
          </cell>
          <cell r="E360">
            <v>2442478</v>
          </cell>
          <cell r="F360">
            <v>2442478.3299999996</v>
          </cell>
        </row>
        <row r="361">
          <cell r="B361" t="str">
            <v>BA2510</v>
          </cell>
          <cell r="C361" t="str">
            <v>B.9.A)  Imposte e tasse (escluso IRAP e IRES)</v>
          </cell>
          <cell r="D361">
            <v>608542.34</v>
          </cell>
          <cell r="E361">
            <v>608542</v>
          </cell>
          <cell r="F361">
            <v>608542.34</v>
          </cell>
        </row>
        <row r="362">
          <cell r="B362" t="str">
            <v>BA2520</v>
          </cell>
          <cell r="C362" t="str">
            <v>B.9.B)  Perdite su crediti</v>
          </cell>
          <cell r="D362">
            <v>0</v>
          </cell>
          <cell r="E362">
            <v>0</v>
          </cell>
          <cell r="F362">
            <v>0</v>
          </cell>
        </row>
        <row r="363">
          <cell r="B363" t="str">
            <v>BA2530</v>
          </cell>
          <cell r="C363" t="str">
            <v>B.9.C) Altri oneri diversi di gestione</v>
          </cell>
          <cell r="D363">
            <v>1833935.9899999998</v>
          </cell>
          <cell r="E363">
            <v>1833935</v>
          </cell>
          <cell r="F363">
            <v>1833935.9899999998</v>
          </cell>
        </row>
        <row r="364">
          <cell r="B364" t="str">
            <v>BA2540</v>
          </cell>
          <cell r="C364" t="str">
            <v>B.9.C.1)  Inden., rimborso spese e oneri sociali per Organi Direttivi e Collegio Sind.</v>
          </cell>
          <cell r="D364">
            <v>1444020.4499999997</v>
          </cell>
          <cell r="E364">
            <v>1444020</v>
          </cell>
          <cell r="F364">
            <v>1444020.4499999997</v>
          </cell>
        </row>
        <row r="365">
          <cell r="B365" t="str">
            <v>BA2550</v>
          </cell>
          <cell r="C365" t="str">
            <v>B.9.C.2)  Altri oneri diversi di gestione</v>
          </cell>
          <cell r="D365">
            <v>389915.54000000004</v>
          </cell>
          <cell r="E365">
            <v>389915.5</v>
          </cell>
          <cell r="F365">
            <v>389915.54000000004</v>
          </cell>
        </row>
        <row r="366">
          <cell r="B366" t="str">
            <v>BA2560</v>
          </cell>
          <cell r="C366" t="str">
            <v>Totale Ammortamenti</v>
          </cell>
          <cell r="D366">
            <v>7177090.3799999999</v>
          </cell>
          <cell r="E366">
            <v>7177088</v>
          </cell>
          <cell r="F366">
            <v>7177090.3799999999</v>
          </cell>
        </row>
        <row r="367">
          <cell r="B367" t="str">
            <v>BA2570</v>
          </cell>
          <cell r="C367" t="str">
            <v>B.10) Ammortamenti delle immobilizzazioni immateriali</v>
          </cell>
          <cell r="D367">
            <v>555069.59</v>
          </cell>
          <cell r="E367">
            <v>555069.5</v>
          </cell>
          <cell r="F367">
            <v>555069.59</v>
          </cell>
        </row>
        <row r="368">
          <cell r="B368" t="str">
            <v>BA2580</v>
          </cell>
          <cell r="C368" t="str">
            <v>B.11) Ammortamenti delle immobilizzazioni materiali</v>
          </cell>
          <cell r="D368">
            <v>6622020.79</v>
          </cell>
          <cell r="E368">
            <v>6622020</v>
          </cell>
          <cell r="F368">
            <v>6622020.79</v>
          </cell>
        </row>
        <row r="369">
          <cell r="B369" t="str">
            <v>BA2590</v>
          </cell>
          <cell r="C369" t="str">
            <v>B.12) Ammortamento dei fabbricati</v>
          </cell>
          <cell r="D369">
            <v>3212998.07</v>
          </cell>
          <cell r="E369">
            <v>3212998</v>
          </cell>
          <cell r="F369">
            <v>3212998.07</v>
          </cell>
        </row>
        <row r="370">
          <cell r="B370" t="str">
            <v>BA2600</v>
          </cell>
          <cell r="C370" t="str">
            <v>B.12.A) Ammortamenti fabbricati non strumentali (disponibili)</v>
          </cell>
          <cell r="D370">
            <v>0</v>
          </cell>
          <cell r="E370">
            <v>0</v>
          </cell>
          <cell r="F370">
            <v>0</v>
          </cell>
        </row>
        <row r="371">
          <cell r="B371" t="str">
            <v>BA2610</v>
          </cell>
          <cell r="C371" t="str">
            <v>B.12.B) Ammortamenti fabbricati strumentali (indisponibili)</v>
          </cell>
          <cell r="D371">
            <v>3212998.07</v>
          </cell>
          <cell r="E371">
            <v>3212998</v>
          </cell>
          <cell r="F371">
            <v>3212998.07</v>
          </cell>
        </row>
        <row r="372">
          <cell r="B372" t="str">
            <v>BA2620</v>
          </cell>
          <cell r="C372" t="str">
            <v>B.13) Ammortamenti delle altre immobilizzazioni materiali</v>
          </cell>
          <cell r="D372">
            <v>3409022.72</v>
          </cell>
          <cell r="E372">
            <v>3409022</v>
          </cell>
          <cell r="F372">
            <v>3409022.72</v>
          </cell>
        </row>
        <row r="373">
          <cell r="B373" t="str">
            <v>BA2630</v>
          </cell>
          <cell r="C373" t="str">
            <v>B.14) Svalutazione delle immobilizzazioni e dei crediti</v>
          </cell>
          <cell r="D373">
            <v>32178.92</v>
          </cell>
          <cell r="E373">
            <v>32178.90625</v>
          </cell>
          <cell r="F373">
            <v>32178.92</v>
          </cell>
        </row>
        <row r="374">
          <cell r="B374" t="str">
            <v>BA2640</v>
          </cell>
          <cell r="C374" t="str">
            <v>B.14.A) Svalutazione delle immobilizzazioni immateriali e materiali</v>
          </cell>
          <cell r="D374">
            <v>0</v>
          </cell>
          <cell r="E374">
            <v>0</v>
          </cell>
          <cell r="F374">
            <v>0</v>
          </cell>
        </row>
        <row r="375">
          <cell r="B375" t="str">
            <v>BA2650</v>
          </cell>
          <cell r="C375" t="str">
            <v>B.14.B) Svalutazione dei crediti</v>
          </cell>
          <cell r="D375">
            <v>32178.92</v>
          </cell>
          <cell r="E375">
            <v>32178.90625</v>
          </cell>
          <cell r="F375">
            <v>32178.92</v>
          </cell>
        </row>
        <row r="376">
          <cell r="B376" t="str">
            <v>BA2660</v>
          </cell>
          <cell r="C376" t="str">
            <v>B.15) Variazione delle rimanenze</v>
          </cell>
          <cell r="D376">
            <v>-531471.70999999868</v>
          </cell>
          <cell r="E376">
            <v>-531471.5</v>
          </cell>
          <cell r="F376">
            <v>-531471.70999999868</v>
          </cell>
        </row>
        <row r="377">
          <cell r="B377" t="str">
            <v>BA2670</v>
          </cell>
          <cell r="C377" t="str">
            <v>B.15.A) Variazione rimanenze sanitarie</v>
          </cell>
          <cell r="D377">
            <v>-500204.60999999859</v>
          </cell>
          <cell r="E377">
            <v>-500204.5</v>
          </cell>
          <cell r="F377">
            <v>-500204.60999999859</v>
          </cell>
        </row>
        <row r="378">
          <cell r="B378" t="str">
            <v>BA2680</v>
          </cell>
          <cell r="C378" t="str">
            <v>B.15.B) Variazione rimanenze non sanitarie</v>
          </cell>
          <cell r="D378">
            <v>-31267.100000000064</v>
          </cell>
          <cell r="E378">
            <v>-31267.09375</v>
          </cell>
          <cell r="F378">
            <v>-31267.100000000064</v>
          </cell>
        </row>
        <row r="379">
          <cell r="B379" t="str">
            <v>BA2690</v>
          </cell>
          <cell r="C379" t="str">
            <v>B.16) Accant. dell’esercizio</v>
          </cell>
          <cell r="D379">
            <v>8189185.2700000005</v>
          </cell>
          <cell r="E379">
            <v>8189184</v>
          </cell>
          <cell r="F379">
            <v>7623347.8300000001</v>
          </cell>
        </row>
        <row r="380">
          <cell r="B380" t="str">
            <v>BA2700</v>
          </cell>
          <cell r="C380" t="str">
            <v>B.16.A) Accant. per rischi</v>
          </cell>
          <cell r="D380">
            <v>2062125.2999999998</v>
          </cell>
          <cell r="E380">
            <v>2062125</v>
          </cell>
          <cell r="F380">
            <v>2062125.2999999998</v>
          </cell>
        </row>
        <row r="381">
          <cell r="B381" t="str">
            <v>BA2710</v>
          </cell>
          <cell r="C381" t="str">
            <v>B.16.A.1)  Accant. per cause civili ed oneri processuali</v>
          </cell>
          <cell r="D381">
            <v>1271288.7</v>
          </cell>
          <cell r="E381">
            <v>1271288</v>
          </cell>
          <cell r="F381">
            <v>1271288.7</v>
          </cell>
        </row>
        <row r="382">
          <cell r="B382" t="str">
            <v>BA2720</v>
          </cell>
          <cell r="C382" t="str">
            <v>B.16.A.2)  Accant. per contenzioso personale dipendente</v>
          </cell>
          <cell r="D382">
            <v>0</v>
          </cell>
          <cell r="E382">
            <v>0</v>
          </cell>
          <cell r="F382">
            <v>0</v>
          </cell>
        </row>
        <row r="383">
          <cell r="B383" t="str">
            <v>BA2730</v>
          </cell>
          <cell r="C383" t="str">
            <v>B.16.A.3)  Accant. per rischi connessi all'acquisto di prestazioni sanit. da privato</v>
          </cell>
          <cell r="D383">
            <v>0</v>
          </cell>
          <cell r="E383">
            <v>0</v>
          </cell>
          <cell r="F383">
            <v>0</v>
          </cell>
        </row>
        <row r="384">
          <cell r="B384" t="str">
            <v>BA2740</v>
          </cell>
          <cell r="C384" t="str">
            <v>B.16.A.4)  Accant. per copertura diretta dei rischi (autoassicurazione)</v>
          </cell>
          <cell r="D384">
            <v>790836.6</v>
          </cell>
          <cell r="E384">
            <v>790836.5</v>
          </cell>
          <cell r="F384">
            <v>790836.6</v>
          </cell>
        </row>
        <row r="385">
          <cell r="B385" t="str">
            <v>BA2750</v>
          </cell>
          <cell r="C385" t="str">
            <v>B.16.A.5)  Altri Accant. per rischi</v>
          </cell>
          <cell r="D385">
            <v>0</v>
          </cell>
          <cell r="E385">
            <v>0</v>
          </cell>
          <cell r="F385">
            <v>0</v>
          </cell>
        </row>
        <row r="386">
          <cell r="B386" t="str">
            <v>BA2760</v>
          </cell>
          <cell r="C386" t="str">
            <v>B.16.B) Accant. per premio di operosità (SUMAI)</v>
          </cell>
          <cell r="D386">
            <v>312664.49</v>
          </cell>
          <cell r="E386">
            <v>312664.25</v>
          </cell>
          <cell r="F386">
            <v>312664.49</v>
          </cell>
        </row>
        <row r="387">
          <cell r="B387" t="str">
            <v>BA2770</v>
          </cell>
          <cell r="C387" t="str">
            <v>B.16.C) Accant. per quote inutilizzate di contributi vincolati</v>
          </cell>
          <cell r="D387">
            <v>0</v>
          </cell>
          <cell r="E387">
            <v>0</v>
          </cell>
          <cell r="F387">
            <v>0</v>
          </cell>
        </row>
        <row r="388">
          <cell r="B388" t="str">
            <v>BA2780</v>
          </cell>
          <cell r="C388" t="str">
            <v>B.16.C.1)  Accant. per quote inutilizzate contributi da Regione e Prov. Aut. per quota F.S. vincolato</v>
          </cell>
          <cell r="D388">
            <v>0</v>
          </cell>
          <cell r="E388">
            <v>0</v>
          </cell>
          <cell r="F388">
            <v>0</v>
          </cell>
        </row>
        <row r="389">
          <cell r="B389" t="str">
            <v>BA2790</v>
          </cell>
          <cell r="C389" t="str">
            <v>B.16.C.2)  Accant. per quote inutilizzate contributi da soggetti pubblici (extra fondo) vincolati</v>
          </cell>
          <cell r="D389">
            <v>0</v>
          </cell>
          <cell r="E389">
            <v>0</v>
          </cell>
          <cell r="F389">
            <v>0</v>
          </cell>
        </row>
        <row r="390">
          <cell r="B390" t="str">
            <v>BA2800</v>
          </cell>
          <cell r="C390" t="str">
            <v>B.16.C.3)  Accant. per quote inutilizzate contributi da soggetti pubblici per ricerca</v>
          </cell>
          <cell r="D390">
            <v>0</v>
          </cell>
          <cell r="E390">
            <v>0</v>
          </cell>
          <cell r="F390">
            <v>0</v>
          </cell>
        </row>
        <row r="391">
          <cell r="B391" t="str">
            <v>BA2810</v>
          </cell>
          <cell r="C391" t="str">
            <v>B.16.C.4)  Accant. per quote inutilizzate contributi vincolati da privati</v>
          </cell>
          <cell r="D391">
            <v>0</v>
          </cell>
          <cell r="E391">
            <v>0</v>
          </cell>
          <cell r="F391">
            <v>0</v>
          </cell>
        </row>
        <row r="392">
          <cell r="B392" t="str">
            <v>BA2820</v>
          </cell>
          <cell r="C392" t="str">
            <v>B.16.D) Altri Accant.</v>
          </cell>
          <cell r="D392">
            <v>5814395.4800000004</v>
          </cell>
          <cell r="E392">
            <v>5814392</v>
          </cell>
          <cell r="F392">
            <v>5248558.04</v>
          </cell>
        </row>
        <row r="393">
          <cell r="B393" t="str">
            <v>BA2830</v>
          </cell>
          <cell r="C393" t="str">
            <v>B.16.D.1)  Accant. per interessi di mora</v>
          </cell>
          <cell r="D393">
            <v>53234</v>
          </cell>
          <cell r="E393">
            <v>53234</v>
          </cell>
          <cell r="F393">
            <v>53234</v>
          </cell>
        </row>
        <row r="394">
          <cell r="B394" t="str">
            <v>BA2840</v>
          </cell>
          <cell r="C394" t="str">
            <v>B.16.D.2)  Acc. Rinnovi convenzioni MMG/PLS/MCA</v>
          </cell>
          <cell r="D394">
            <v>1930000</v>
          </cell>
          <cell r="E394">
            <v>1930000</v>
          </cell>
          <cell r="F394">
            <v>1930000</v>
          </cell>
        </row>
        <row r="395">
          <cell r="B395" t="str">
            <v>BA2850</v>
          </cell>
          <cell r="C395" t="str">
            <v>B.16.D.3)  Acc. Rinnovi convenzioni Medici Sumai</v>
          </cell>
          <cell r="D395">
            <v>226000</v>
          </cell>
          <cell r="E395">
            <v>226000</v>
          </cell>
          <cell r="F395">
            <v>226000</v>
          </cell>
        </row>
        <row r="396">
          <cell r="B396" t="str">
            <v>BA2860</v>
          </cell>
          <cell r="C396" t="str">
            <v>B.16.D.4)  Acc. Rinnovi contratt.: dirigenza medica</v>
          </cell>
          <cell r="D396">
            <v>2495000</v>
          </cell>
          <cell r="E396">
            <v>2495000</v>
          </cell>
          <cell r="F396">
            <v>2495000</v>
          </cell>
        </row>
        <row r="397">
          <cell r="B397" t="str">
            <v>BA2870</v>
          </cell>
          <cell r="C397" t="str">
            <v>B.16.D.5)  Acc. Rinnovi contratt.: dirigenza non medica</v>
          </cell>
          <cell r="D397">
            <v>325000</v>
          </cell>
          <cell r="E397">
            <v>325000</v>
          </cell>
          <cell r="F397">
            <v>325000</v>
          </cell>
        </row>
        <row r="398">
          <cell r="B398" t="str">
            <v>BA2880</v>
          </cell>
          <cell r="C398" t="str">
            <v>B.16.D.6)  Acc. Rinnovi contratt.: comparto</v>
          </cell>
          <cell r="D398">
            <v>0</v>
          </cell>
          <cell r="E398">
            <v>0</v>
          </cell>
          <cell r="F398">
            <v>0</v>
          </cell>
        </row>
        <row r="399">
          <cell r="B399" t="str">
            <v>BA2890</v>
          </cell>
          <cell r="C399" t="str">
            <v>B.16.D.7) Altri Accant.</v>
          </cell>
          <cell r="D399">
            <v>785161.48</v>
          </cell>
          <cell r="E399">
            <v>565837.43999999994</v>
          </cell>
          <cell r="F399">
            <v>219324.04000000004</v>
          </cell>
        </row>
        <row r="400">
          <cell r="B400" t="str">
            <v>BZ9999</v>
          </cell>
          <cell r="C400" t="str">
            <v>Totale costi della produzione (B)</v>
          </cell>
          <cell r="D400">
            <v>697297099.63</v>
          </cell>
          <cell r="E400">
            <v>697296896</v>
          </cell>
          <cell r="F400">
            <v>692483947.49000001</v>
          </cell>
        </row>
        <row r="401">
          <cell r="B401">
            <v>692483584</v>
          </cell>
          <cell r="C401" t="str">
            <v>C)  Proventi e oneri finanziari</v>
          </cell>
          <cell r="D401">
            <v>692483584</v>
          </cell>
          <cell r="E401">
            <v>692483584</v>
          </cell>
          <cell r="F401">
            <v>692483584</v>
          </cell>
        </row>
        <row r="402">
          <cell r="B402" t="str">
            <v>CA0010</v>
          </cell>
          <cell r="C402" t="str">
            <v>C.1) Interessi attivi</v>
          </cell>
          <cell r="D402">
            <v>176.08</v>
          </cell>
          <cell r="E402">
            <v>176.0799560546875</v>
          </cell>
          <cell r="F402">
            <v>176.08</v>
          </cell>
        </row>
        <row r="403">
          <cell r="B403" t="str">
            <v>CA0020</v>
          </cell>
          <cell r="C403" t="str">
            <v>C.1.A) Interessi attivi su c/tesoreria unica</v>
          </cell>
          <cell r="D403">
            <v>0.28000000000000003</v>
          </cell>
          <cell r="E403">
            <v>0.27999997138977051</v>
          </cell>
          <cell r="F403">
            <v>0.28000000000000003</v>
          </cell>
        </row>
        <row r="404">
          <cell r="B404" t="str">
            <v>CA0030</v>
          </cell>
          <cell r="C404" t="str">
            <v>C.1.B) Interessi attivi su c/c postali e bancari</v>
          </cell>
          <cell r="D404">
            <v>175.8</v>
          </cell>
          <cell r="E404">
            <v>175.7999267578125</v>
          </cell>
          <cell r="F404">
            <v>175.8</v>
          </cell>
        </row>
        <row r="405">
          <cell r="B405" t="str">
            <v>CA0040</v>
          </cell>
          <cell r="C405" t="str">
            <v>C.1.C) Altri interessi attivi</v>
          </cell>
          <cell r="D405">
            <v>0</v>
          </cell>
          <cell r="E405">
            <v>0</v>
          </cell>
          <cell r="F405">
            <v>0</v>
          </cell>
        </row>
        <row r="406">
          <cell r="B406" t="str">
            <v>CA0050</v>
          </cell>
          <cell r="C406" t="str">
            <v>C.2) Altri proventi</v>
          </cell>
          <cell r="D406">
            <v>225785.81</v>
          </cell>
          <cell r="E406">
            <v>225785.75</v>
          </cell>
          <cell r="F406">
            <v>225785.81</v>
          </cell>
        </row>
        <row r="407">
          <cell r="B407" t="str">
            <v>CA0060</v>
          </cell>
          <cell r="C407" t="str">
            <v>C.2.A) Proventi da partecipazioni</v>
          </cell>
          <cell r="D407">
            <v>225785.81</v>
          </cell>
          <cell r="E407">
            <v>225785.75</v>
          </cell>
          <cell r="F407">
            <v>225785.81</v>
          </cell>
        </row>
        <row r="408">
          <cell r="B408" t="str">
            <v>CA0070</v>
          </cell>
          <cell r="C408" t="str">
            <v>C.2.B) Proventi finanziari da crediti iscritti nelle immobilizzazioni</v>
          </cell>
          <cell r="D408">
            <v>0</v>
          </cell>
          <cell r="E408">
            <v>0</v>
          </cell>
          <cell r="F408">
            <v>0</v>
          </cell>
        </row>
        <row r="409">
          <cell r="B409" t="str">
            <v>CA0080</v>
          </cell>
          <cell r="C409" t="str">
            <v>C.2.C) Proventi finanziari da titoli iscritti nelle immobilizzazioni</v>
          </cell>
          <cell r="D409">
            <v>0</v>
          </cell>
          <cell r="E409">
            <v>0</v>
          </cell>
          <cell r="F409">
            <v>0</v>
          </cell>
        </row>
        <row r="410">
          <cell r="B410" t="str">
            <v>CA0090</v>
          </cell>
          <cell r="C410" t="str">
            <v>C.2.D) Altri proventi finanziari diversi dai precedenti</v>
          </cell>
          <cell r="D410">
            <v>0</v>
          </cell>
          <cell r="E410">
            <v>0</v>
          </cell>
          <cell r="F410">
            <v>0</v>
          </cell>
        </row>
        <row r="411">
          <cell r="B411" t="str">
            <v>CA0100</v>
          </cell>
          <cell r="C411" t="str">
            <v>C.2.E) Utili su cambi</v>
          </cell>
          <cell r="D411">
            <v>0</v>
          </cell>
          <cell r="E411">
            <v>0</v>
          </cell>
          <cell r="F411">
            <v>0</v>
          </cell>
        </row>
        <row r="412">
          <cell r="B412" t="str">
            <v>CA0110</v>
          </cell>
          <cell r="C412" t="str">
            <v>C.3)  Interessi passivi</v>
          </cell>
          <cell r="D412">
            <v>23391.06</v>
          </cell>
          <cell r="E412">
            <v>23391.046875</v>
          </cell>
          <cell r="F412">
            <v>23391.06</v>
          </cell>
        </row>
        <row r="413">
          <cell r="B413" t="str">
            <v>CA0120</v>
          </cell>
          <cell r="C413" t="str">
            <v>C.3.A) Interessi passivi su anticipazioni di cassa</v>
          </cell>
          <cell r="D413">
            <v>0</v>
          </cell>
          <cell r="E413">
            <v>0</v>
          </cell>
          <cell r="F413">
            <v>0</v>
          </cell>
        </row>
        <row r="414">
          <cell r="B414" t="str">
            <v>CA0130</v>
          </cell>
          <cell r="C414" t="str">
            <v>C.3.B) Interessi passivi su mutui</v>
          </cell>
          <cell r="D414">
            <v>0</v>
          </cell>
          <cell r="E414">
            <v>0</v>
          </cell>
          <cell r="F414">
            <v>0</v>
          </cell>
        </row>
        <row r="415">
          <cell r="B415" t="str">
            <v>CA0140</v>
          </cell>
          <cell r="C415" t="str">
            <v>C.3.C) Altri interessi passivi</v>
          </cell>
          <cell r="D415">
            <v>23391.06</v>
          </cell>
          <cell r="E415">
            <v>23391.046875</v>
          </cell>
          <cell r="F415">
            <v>23391.06</v>
          </cell>
        </row>
        <row r="416">
          <cell r="B416" t="str">
            <v>CA0150</v>
          </cell>
          <cell r="C416" t="str">
            <v>C.4) Altri oneri</v>
          </cell>
          <cell r="D416">
            <v>0</v>
          </cell>
          <cell r="E416">
            <v>0</v>
          </cell>
          <cell r="F416">
            <v>0</v>
          </cell>
        </row>
        <row r="417">
          <cell r="B417" t="str">
            <v>CA0160</v>
          </cell>
          <cell r="C417" t="str">
            <v>C.4.A) Altri oneri finanziari</v>
          </cell>
          <cell r="D417">
            <v>0</v>
          </cell>
          <cell r="E417">
            <v>0</v>
          </cell>
          <cell r="F417">
            <v>0</v>
          </cell>
        </row>
        <row r="418">
          <cell r="B418" t="str">
            <v>CA0170</v>
          </cell>
          <cell r="C418" t="str">
            <v>C.4.B) Perdite su cambi</v>
          </cell>
          <cell r="D418">
            <v>0</v>
          </cell>
          <cell r="E418">
            <v>0</v>
          </cell>
          <cell r="F418">
            <v>0</v>
          </cell>
        </row>
        <row r="419">
          <cell r="B419" t="str">
            <v>CZ9999</v>
          </cell>
          <cell r="C419" t="str">
            <v>Totale proventi e oneri finanziari (C)</v>
          </cell>
          <cell r="D419">
            <v>202570.83</v>
          </cell>
          <cell r="E419">
            <v>202570.75</v>
          </cell>
          <cell r="F419">
            <v>202570.83</v>
          </cell>
        </row>
        <row r="420">
          <cell r="B420">
            <v>202570.75</v>
          </cell>
          <cell r="C420" t="str">
            <v>D)  Rettifiche di valore di attività finanziarie</v>
          </cell>
          <cell r="D420">
            <v>202570.75</v>
          </cell>
          <cell r="E420">
            <v>202570.75</v>
          </cell>
          <cell r="F420">
            <v>202570.75</v>
          </cell>
        </row>
        <row r="421">
          <cell r="B421" t="str">
            <v>DA0010</v>
          </cell>
          <cell r="C421" t="str">
            <v>D.1)  Rivalutazioni</v>
          </cell>
          <cell r="D421">
            <v>0</v>
          </cell>
          <cell r="E421">
            <v>0</v>
          </cell>
          <cell r="F421">
            <v>0</v>
          </cell>
        </row>
        <row r="422">
          <cell r="B422" t="str">
            <v>DA0020</v>
          </cell>
          <cell r="C422" t="str">
            <v>D.2)  Svalutazioni</v>
          </cell>
          <cell r="D422">
            <v>0</v>
          </cell>
          <cell r="E422">
            <v>0</v>
          </cell>
          <cell r="F422">
            <v>0</v>
          </cell>
        </row>
        <row r="423">
          <cell r="B423" t="str">
            <v>DZ9999</v>
          </cell>
          <cell r="C423" t="str">
            <v>Totale rettifiche di valore di attività finanziarie (D)</v>
          </cell>
          <cell r="D423">
            <v>0</v>
          </cell>
          <cell r="E423">
            <v>0</v>
          </cell>
          <cell r="F423">
            <v>0</v>
          </cell>
        </row>
        <row r="424">
          <cell r="B424">
            <v>0</v>
          </cell>
          <cell r="C424" t="str">
            <v>E)  Proventi e oneri straordinari</v>
          </cell>
          <cell r="D424">
            <v>0</v>
          </cell>
          <cell r="E424">
            <v>0</v>
          </cell>
          <cell r="F424">
            <v>0</v>
          </cell>
        </row>
        <row r="425">
          <cell r="B425" t="str">
            <v>EA0010</v>
          </cell>
          <cell r="C425" t="str">
            <v>E.1) Proventi straordinari</v>
          </cell>
          <cell r="D425">
            <v>11709517.48</v>
          </cell>
          <cell r="E425">
            <v>11709512</v>
          </cell>
          <cell r="F425">
            <v>11681433.390000001</v>
          </cell>
        </row>
        <row r="426">
          <cell r="B426" t="str">
            <v>EA0020</v>
          </cell>
          <cell r="C426" t="str">
            <v>E.1.A) Plusvalenze</v>
          </cell>
          <cell r="D426">
            <v>0</v>
          </cell>
          <cell r="E426">
            <v>0</v>
          </cell>
          <cell r="F426">
            <v>0</v>
          </cell>
        </row>
        <row r="427">
          <cell r="B427" t="str">
            <v>EA0030</v>
          </cell>
          <cell r="C427" t="str">
            <v>E.1.B) Altri proventi straordinari</v>
          </cell>
          <cell r="D427">
            <v>11709517.48</v>
          </cell>
          <cell r="E427">
            <v>11709512</v>
          </cell>
          <cell r="F427">
            <v>11681433.390000001</v>
          </cell>
        </row>
        <row r="428">
          <cell r="B428" t="str">
            <v>EA0040</v>
          </cell>
          <cell r="C428" t="str">
            <v>E.1.B.1) Proventi da donazioni e liberalità diverse</v>
          </cell>
          <cell r="D428">
            <v>0</v>
          </cell>
          <cell r="E428">
            <v>0</v>
          </cell>
          <cell r="F428">
            <v>0</v>
          </cell>
        </row>
        <row r="429">
          <cell r="B429" t="str">
            <v>EA0050</v>
          </cell>
          <cell r="C429" t="str">
            <v>E.1.B.2) Sopravvenienze attive</v>
          </cell>
          <cell r="D429">
            <v>11314723.300000001</v>
          </cell>
          <cell r="E429">
            <v>11314720</v>
          </cell>
          <cell r="F429">
            <v>11286639.210000001</v>
          </cell>
        </row>
        <row r="430">
          <cell r="B430" t="str">
            <v>EA0060</v>
          </cell>
          <cell r="C430" t="str">
            <v xml:space="preserve">E.1.B.2.1) Sopravvenienze attive v/Az. sanit. pubbl. della Regione </v>
          </cell>
          <cell r="D430">
            <v>0</v>
          </cell>
          <cell r="E430">
            <v>0</v>
          </cell>
          <cell r="F430">
            <v>0</v>
          </cell>
        </row>
        <row r="431">
          <cell r="B431" t="str">
            <v>EA0070</v>
          </cell>
          <cell r="C431" t="str">
            <v>E.1.B.2.2) Sopravvenienze attive v/terzi</v>
          </cell>
          <cell r="D431">
            <v>11314723.300000001</v>
          </cell>
          <cell r="E431">
            <v>11314720</v>
          </cell>
          <cell r="F431">
            <v>11286639.210000001</v>
          </cell>
        </row>
        <row r="432">
          <cell r="B432" t="str">
            <v>EA0080</v>
          </cell>
          <cell r="C432" t="str">
            <v>E.1.B.2.2.A) Sopravvenienze attive v/terzi relative alla mobilità extraregionale</v>
          </cell>
          <cell r="D432">
            <v>0</v>
          </cell>
          <cell r="E432">
            <v>0</v>
          </cell>
          <cell r="F432">
            <v>0</v>
          </cell>
        </row>
        <row r="433">
          <cell r="B433" t="str">
            <v>EA0090</v>
          </cell>
          <cell r="C433" t="str">
            <v>E.1.B.2.2.B) Sopravvenienze attive v/terzi relative al personale</v>
          </cell>
          <cell r="D433">
            <v>1948787.84</v>
          </cell>
          <cell r="E433">
            <v>1948787</v>
          </cell>
          <cell r="F433">
            <v>1948787.84</v>
          </cell>
        </row>
        <row r="434">
          <cell r="B434" t="str">
            <v>EA0100</v>
          </cell>
          <cell r="C434" t="str">
            <v>E.1.B.2.2.C) Sopravvenienze attive v/terzi relative alle convenzioni con medici di base</v>
          </cell>
          <cell r="D434">
            <v>613.32000000000005</v>
          </cell>
          <cell r="E434">
            <v>613.31982421875</v>
          </cell>
          <cell r="F434">
            <v>613.32000000000005</v>
          </cell>
        </row>
        <row r="435">
          <cell r="B435" t="str">
            <v>EA0110</v>
          </cell>
          <cell r="C435" t="str">
            <v>E.1.B.2.2.D) Sopravvenienze attive v/terzi relative alle convenzioni per la specialistica</v>
          </cell>
          <cell r="D435">
            <v>0</v>
          </cell>
          <cell r="E435">
            <v>0</v>
          </cell>
          <cell r="F435">
            <v>0</v>
          </cell>
        </row>
        <row r="436">
          <cell r="B436" t="str">
            <v>EA0120</v>
          </cell>
          <cell r="C436" t="str">
            <v>E.1.B.2.2.E) Soprav. attive v/terzi relative all'acquisto prestaz. sanitarie da op. accreditati</v>
          </cell>
          <cell r="D436">
            <v>1174.26</v>
          </cell>
          <cell r="E436">
            <v>1174.259765625</v>
          </cell>
          <cell r="F436">
            <v>1174.26</v>
          </cell>
        </row>
        <row r="437">
          <cell r="B437" t="str">
            <v>EA0130</v>
          </cell>
          <cell r="C437" t="str">
            <v>E.1.B.2.2.F) Sopravvenienze attive v/terzi relative all'acquisto di beni e servizi</v>
          </cell>
          <cell r="D437">
            <v>1136764.32</v>
          </cell>
          <cell r="E437">
            <v>1136764</v>
          </cell>
          <cell r="F437">
            <v>1136764.32</v>
          </cell>
        </row>
        <row r="438">
          <cell r="B438" t="str">
            <v>EA0140</v>
          </cell>
          <cell r="C438" t="str">
            <v>E.1.B.2.2.G) Altre sopravvenienze attive v/terzi</v>
          </cell>
          <cell r="D438">
            <v>8227383.5599999996</v>
          </cell>
          <cell r="E438">
            <v>28084.09</v>
          </cell>
          <cell r="F438">
            <v>8199299.4699999997</v>
          </cell>
        </row>
        <row r="439">
          <cell r="B439" t="str">
            <v>EA0150</v>
          </cell>
          <cell r="C439" t="str">
            <v xml:space="preserve">E.1.B.3) Insussistenze attive </v>
          </cell>
          <cell r="D439">
            <v>389950.26999999996</v>
          </cell>
          <cell r="E439">
            <v>389950.25</v>
          </cell>
          <cell r="F439">
            <v>389950.26999999996</v>
          </cell>
        </row>
        <row r="440">
          <cell r="B440" t="str">
            <v>EA0160</v>
          </cell>
          <cell r="C440" t="str">
            <v>E.1.B.3.1) Insussistenze attive v/Az. sanit. pubbl. della Regione</v>
          </cell>
          <cell r="D440">
            <v>0</v>
          </cell>
          <cell r="E440">
            <v>0</v>
          </cell>
          <cell r="F440">
            <v>0</v>
          </cell>
        </row>
        <row r="441">
          <cell r="B441" t="str">
            <v>EA0170</v>
          </cell>
          <cell r="C441" t="str">
            <v>E.1.B.3.2) Insussistenze attive v/terzi</v>
          </cell>
          <cell r="D441">
            <v>389950.26999999996</v>
          </cell>
          <cell r="E441">
            <v>389950.25</v>
          </cell>
          <cell r="F441">
            <v>389950.26999999996</v>
          </cell>
        </row>
        <row r="442">
          <cell r="B442" t="str">
            <v>EA0180</v>
          </cell>
          <cell r="C442" t="str">
            <v>E.1.B.3.2.A) Insussistenze attive v/terzi relative alla mobilità extraregionale</v>
          </cell>
          <cell r="D442">
            <v>0</v>
          </cell>
          <cell r="E442">
            <v>0</v>
          </cell>
          <cell r="F442">
            <v>0</v>
          </cell>
        </row>
        <row r="443">
          <cell r="B443" t="str">
            <v>EA0190</v>
          </cell>
          <cell r="C443" t="str">
            <v>E.1.B.3.2.B) Insussistenze attive v/terzi relative al personale</v>
          </cell>
          <cell r="D443">
            <v>0</v>
          </cell>
          <cell r="E443">
            <v>0</v>
          </cell>
          <cell r="F443">
            <v>0</v>
          </cell>
        </row>
        <row r="444">
          <cell r="B444" t="str">
            <v>EA0200</v>
          </cell>
          <cell r="C444" t="str">
            <v>E.1.B.3.2.C) Insussistenze attive v/terzi relative alle convenzioni con medici di base</v>
          </cell>
          <cell r="D444">
            <v>0</v>
          </cell>
          <cell r="E444">
            <v>0</v>
          </cell>
          <cell r="F444">
            <v>0</v>
          </cell>
        </row>
        <row r="445">
          <cell r="B445" t="str">
            <v>EA0210</v>
          </cell>
          <cell r="C445" t="str">
            <v>E.1.B.3.2.D) Insussistenze attive v/terzi relative alle convenzioni per la specialistica</v>
          </cell>
          <cell r="D445">
            <v>0</v>
          </cell>
          <cell r="E445">
            <v>0</v>
          </cell>
          <cell r="F445">
            <v>0</v>
          </cell>
        </row>
        <row r="446">
          <cell r="B446" t="str">
            <v>EA0220</v>
          </cell>
          <cell r="C446" t="str">
            <v>E.1.B.3.2.E) Insuss. attive v/terzi relative all'acquisto prestaz. sanitarie da op. accreditati</v>
          </cell>
          <cell r="D446">
            <v>0</v>
          </cell>
          <cell r="E446">
            <v>0</v>
          </cell>
          <cell r="F446">
            <v>0</v>
          </cell>
        </row>
        <row r="447">
          <cell r="B447" t="str">
            <v>EA0230</v>
          </cell>
          <cell r="C447" t="str">
            <v>E.1.B.3.2.F) Insussistenze attive v/terzi relative all'acquisto di beni e servizi</v>
          </cell>
          <cell r="D447">
            <v>659.55</v>
          </cell>
          <cell r="E447">
            <v>659.5498046875</v>
          </cell>
          <cell r="F447">
            <v>659.55</v>
          </cell>
        </row>
        <row r="448">
          <cell r="B448" t="str">
            <v>EA0240</v>
          </cell>
          <cell r="C448" t="str">
            <v>E.1.B.3.2.G) Altre insussistenze attive v/terzi</v>
          </cell>
          <cell r="D448">
            <v>389290.72</v>
          </cell>
          <cell r="E448">
            <v>389290.5</v>
          </cell>
          <cell r="F448">
            <v>389290.72</v>
          </cell>
        </row>
        <row r="449">
          <cell r="B449" t="str">
            <v>EA0250</v>
          </cell>
          <cell r="C449" t="str">
            <v>E.1.B.4) Altri proventi straordinari</v>
          </cell>
          <cell r="D449">
            <v>4843.91</v>
          </cell>
          <cell r="E449">
            <v>4843.90625</v>
          </cell>
          <cell r="F449">
            <v>4843.91</v>
          </cell>
        </row>
        <row r="450">
          <cell r="B450" t="str">
            <v>EA0260</v>
          </cell>
          <cell r="C450" t="str">
            <v>E.2) Oneri straordinari</v>
          </cell>
          <cell r="D450">
            <v>2841825.2</v>
          </cell>
          <cell r="E450">
            <v>2841824</v>
          </cell>
          <cell r="F450">
            <v>2841825.2</v>
          </cell>
        </row>
        <row r="451">
          <cell r="B451" t="str">
            <v>EA0270</v>
          </cell>
          <cell r="C451" t="str">
            <v>E.2.A) Minusvalenze</v>
          </cell>
          <cell r="D451">
            <v>0</v>
          </cell>
          <cell r="E451">
            <v>0</v>
          </cell>
          <cell r="F451">
            <v>0</v>
          </cell>
        </row>
        <row r="452">
          <cell r="B452" t="str">
            <v>EA0280</v>
          </cell>
          <cell r="C452" t="str">
            <v>E.2.B) Altri oneri straordinari</v>
          </cell>
          <cell r="D452">
            <v>2841825.2</v>
          </cell>
          <cell r="E452">
            <v>2841824</v>
          </cell>
          <cell r="F452">
            <v>2841825.2</v>
          </cell>
        </row>
        <row r="453">
          <cell r="B453" t="str">
            <v>EA0290</v>
          </cell>
          <cell r="C453" t="str">
            <v>E.2.B.1) Oneri tributari da esercizi precedenti</v>
          </cell>
          <cell r="D453">
            <v>234428.16</v>
          </cell>
          <cell r="E453">
            <v>234428.125</v>
          </cell>
          <cell r="F453">
            <v>234428.16</v>
          </cell>
        </row>
        <row r="454">
          <cell r="B454" t="str">
            <v>EA0300</v>
          </cell>
          <cell r="C454" t="str">
            <v>E.2.B.2) Oneri da cause civili ed oneri processuali</v>
          </cell>
          <cell r="D454">
            <v>279809.34999999998</v>
          </cell>
          <cell r="E454">
            <v>279809.25</v>
          </cell>
          <cell r="F454">
            <v>279809.34999999998</v>
          </cell>
        </row>
        <row r="455">
          <cell r="B455" t="str">
            <v>EA0310</v>
          </cell>
          <cell r="C455" t="str">
            <v>E.2.B.3) Sopravvenienze passive</v>
          </cell>
          <cell r="D455">
            <v>2102546.9700000002</v>
          </cell>
          <cell r="E455">
            <v>2102546</v>
          </cell>
          <cell r="F455">
            <v>2102546.9700000002</v>
          </cell>
        </row>
        <row r="456">
          <cell r="B456" t="str">
            <v>EA0320</v>
          </cell>
          <cell r="C456" t="str">
            <v>E.2.B.3.1) Sopravvenienze passive v/Az. sanit. pubbl. della Regione</v>
          </cell>
          <cell r="D456">
            <v>0</v>
          </cell>
          <cell r="E456">
            <v>0</v>
          </cell>
          <cell r="F456">
            <v>0</v>
          </cell>
        </row>
        <row r="457">
          <cell r="B457" t="str">
            <v>EA0330</v>
          </cell>
          <cell r="C457" t="str">
            <v>E.2.B.3.1.A) Sopravvenienze passive v/Az. sanit. pubbl. relative alla mobilità intraregionale</v>
          </cell>
          <cell r="D457">
            <v>0</v>
          </cell>
          <cell r="E457">
            <v>0</v>
          </cell>
          <cell r="F457">
            <v>0</v>
          </cell>
        </row>
        <row r="458">
          <cell r="B458" t="str">
            <v>EA0340</v>
          </cell>
          <cell r="C458" t="str">
            <v>E.2.B.3.1.B) Altre sopravvenienze passive v/Az. sanit. pubbl. della Regione</v>
          </cell>
          <cell r="D458">
            <v>0</v>
          </cell>
          <cell r="E458">
            <v>0</v>
          </cell>
          <cell r="F458">
            <v>0</v>
          </cell>
        </row>
        <row r="459">
          <cell r="B459" t="str">
            <v>EA0350</v>
          </cell>
          <cell r="C459" t="str">
            <v>E.2.B.3.2) Sopravvenienze passive v/terzi</v>
          </cell>
          <cell r="D459">
            <v>2102546.9700000002</v>
          </cell>
          <cell r="E459">
            <v>2102546</v>
          </cell>
          <cell r="F459">
            <v>2102546.9700000002</v>
          </cell>
        </row>
        <row r="460">
          <cell r="B460" t="str">
            <v>EA0360</v>
          </cell>
          <cell r="C460" t="str">
            <v>E.2.B.3.2.A) Soprav. passive v/terzi relative alla mobilità extraregionale</v>
          </cell>
          <cell r="D460">
            <v>0</v>
          </cell>
          <cell r="E460">
            <v>0</v>
          </cell>
          <cell r="F460">
            <v>0</v>
          </cell>
        </row>
        <row r="461">
          <cell r="B461" t="str">
            <v>EA0370</v>
          </cell>
          <cell r="C461" t="str">
            <v>E.2.B.3.2.B) Sopravvenienze passive v/terzi relative al personale</v>
          </cell>
          <cell r="D461">
            <v>498556.81000000006</v>
          </cell>
          <cell r="E461">
            <v>498556.75</v>
          </cell>
          <cell r="F461">
            <v>498556.81000000006</v>
          </cell>
        </row>
        <row r="462">
          <cell r="B462" t="str">
            <v>EA0380</v>
          </cell>
          <cell r="C462" t="str">
            <v>E.2.B.3.2.B.1) Soprav. passive v/terzi relative al personale - dirigenza medica</v>
          </cell>
          <cell r="D462">
            <v>160382.42000000001</v>
          </cell>
          <cell r="E462">
            <v>160382.375</v>
          </cell>
          <cell r="F462">
            <v>160382.42000000001</v>
          </cell>
        </row>
        <row r="463">
          <cell r="B463" t="str">
            <v>EA0390</v>
          </cell>
          <cell r="C463" t="str">
            <v>E.2.B.3.2.B.2) Soprav. passive v/terzi relative al personale - dirigenza non medica</v>
          </cell>
          <cell r="D463">
            <v>83131.320000000007</v>
          </cell>
          <cell r="E463">
            <v>83131.3125</v>
          </cell>
          <cell r="F463">
            <v>83131.320000000007</v>
          </cell>
        </row>
        <row r="464">
          <cell r="B464" t="str">
            <v>EA0400</v>
          </cell>
          <cell r="C464" t="str">
            <v>E.2.B.3.2.B.3) Soprav. passive v/terzi relative al personale - comparto</v>
          </cell>
          <cell r="D464">
            <v>255043.07</v>
          </cell>
          <cell r="E464">
            <v>255043</v>
          </cell>
          <cell r="F464">
            <v>255043.07</v>
          </cell>
        </row>
        <row r="465">
          <cell r="B465" t="str">
            <v>EA0410</v>
          </cell>
          <cell r="C465" t="str">
            <v>E.2.B.3.2.C) Soprav. passive v/terzi relative alle convenzioni con medici di base</v>
          </cell>
          <cell r="D465">
            <v>1715.87</v>
          </cell>
          <cell r="E465">
            <v>1715.869140625</v>
          </cell>
          <cell r="F465">
            <v>1715.87</v>
          </cell>
        </row>
        <row r="466">
          <cell r="B466" t="str">
            <v>EA0420</v>
          </cell>
          <cell r="C466" t="str">
            <v>E.2.B.3.2.D) Soprav. passive v/terzi relative alle convenzioni per la specialistica</v>
          </cell>
          <cell r="D466">
            <v>0</v>
          </cell>
          <cell r="E466">
            <v>0</v>
          </cell>
          <cell r="F466">
            <v>0</v>
          </cell>
        </row>
        <row r="467">
          <cell r="B467" t="str">
            <v>EA0430</v>
          </cell>
          <cell r="C467" t="str">
            <v>E.2.B.3.2.E) Soprav. Pas. v/terzi relative all'acquisto prestaz. Sanit. da op. accred.</v>
          </cell>
          <cell r="D467">
            <v>0</v>
          </cell>
          <cell r="E467">
            <v>0</v>
          </cell>
          <cell r="F467">
            <v>0</v>
          </cell>
        </row>
        <row r="468">
          <cell r="B468" t="str">
            <v>EA0440</v>
          </cell>
          <cell r="C468" t="str">
            <v>E.2.B.3.2.F) Sopravvenienze passive v/terzi relative all'acquisto di beni e servizi</v>
          </cell>
          <cell r="D468">
            <v>1585650.53</v>
          </cell>
          <cell r="E468">
            <v>1585650</v>
          </cell>
          <cell r="F468">
            <v>1585650.53</v>
          </cell>
        </row>
        <row r="469">
          <cell r="B469" t="str">
            <v>EA0450</v>
          </cell>
          <cell r="C469" t="str">
            <v>E.2.B.3.2.G) Altre sopravvenienze passive v/terzi</v>
          </cell>
          <cell r="D469">
            <v>16623.759999999998</v>
          </cell>
          <cell r="E469">
            <v>16623.75</v>
          </cell>
          <cell r="F469">
            <v>16623.759999999998</v>
          </cell>
        </row>
        <row r="470">
          <cell r="B470" t="str">
            <v>EA0460</v>
          </cell>
          <cell r="C470" t="str">
            <v>E.2.B.4) Insussistenze passive</v>
          </cell>
          <cell r="D470">
            <v>4916.1099999999997</v>
          </cell>
          <cell r="E470">
            <v>4916.109375</v>
          </cell>
          <cell r="F470">
            <v>4916.1099999999997</v>
          </cell>
        </row>
        <row r="471">
          <cell r="B471" t="str">
            <v>EA0470</v>
          </cell>
          <cell r="C471" t="str">
            <v>E.2.B.4.1) Insussistenze passive v/Az. sanit. pubbl. della Regione</v>
          </cell>
          <cell r="D471">
            <v>0</v>
          </cell>
          <cell r="E471">
            <v>0</v>
          </cell>
          <cell r="F471">
            <v>0</v>
          </cell>
        </row>
        <row r="472">
          <cell r="B472" t="str">
            <v>EA0480</v>
          </cell>
          <cell r="C472" t="str">
            <v>E.2.B.4.2) Insussistenze passive v/terzi</v>
          </cell>
          <cell r="D472">
            <v>4916.1099999999997</v>
          </cell>
          <cell r="E472">
            <v>4916.109375</v>
          </cell>
          <cell r="F472">
            <v>4916.1099999999997</v>
          </cell>
        </row>
        <row r="473">
          <cell r="B473" t="str">
            <v>EA0490</v>
          </cell>
          <cell r="C473" t="str">
            <v>E.2.B.4.2.A) Insussistenze passive v/terzi relative alla mobilità extraregionale</v>
          </cell>
          <cell r="D473">
            <v>0</v>
          </cell>
          <cell r="E473">
            <v>0</v>
          </cell>
          <cell r="F473">
            <v>0</v>
          </cell>
        </row>
        <row r="474">
          <cell r="B474" t="str">
            <v>EA0500</v>
          </cell>
          <cell r="C474" t="str">
            <v>E.2.B.4.2.B) Insussistenze passive v/terzi relative al personale</v>
          </cell>
          <cell r="D474">
            <v>0</v>
          </cell>
          <cell r="E474">
            <v>0</v>
          </cell>
          <cell r="F474">
            <v>0</v>
          </cell>
        </row>
        <row r="475">
          <cell r="B475" t="str">
            <v>EA0510</v>
          </cell>
          <cell r="C475" t="str">
            <v>E.2.B.4.2.C) Insussistenze passive v/terzi relative alle convenzioni con medici di base</v>
          </cell>
          <cell r="D475">
            <v>0</v>
          </cell>
          <cell r="E475">
            <v>0</v>
          </cell>
          <cell r="F475">
            <v>0</v>
          </cell>
        </row>
        <row r="476">
          <cell r="B476" t="str">
            <v>EA0520</v>
          </cell>
          <cell r="C476" t="str">
            <v>E.2.B.4.2.D) Insussistenze passive v/terzi relative alle convenzioni per la specialistica</v>
          </cell>
          <cell r="D476">
            <v>0</v>
          </cell>
          <cell r="E476">
            <v>0</v>
          </cell>
          <cell r="F476">
            <v>0</v>
          </cell>
        </row>
        <row r="477">
          <cell r="B477" t="str">
            <v>EA0530</v>
          </cell>
          <cell r="C477" t="str">
            <v>E.2.B.4.2.E) Insuss. passive v/terzi relative all'acquisto prestaz. sanitarie da op. accreditati</v>
          </cell>
          <cell r="D477">
            <v>0</v>
          </cell>
          <cell r="E477">
            <v>0</v>
          </cell>
          <cell r="F477">
            <v>0</v>
          </cell>
        </row>
        <row r="478">
          <cell r="B478" t="str">
            <v>EA0540</v>
          </cell>
          <cell r="C478" t="str">
            <v>E.2.B.4.2.F) Insussistenze passive v/terzi relative all'acquisto di beni e servizi</v>
          </cell>
          <cell r="D478">
            <v>0</v>
          </cell>
          <cell r="E478">
            <v>0</v>
          </cell>
          <cell r="F478">
            <v>0</v>
          </cell>
        </row>
        <row r="479">
          <cell r="B479" t="str">
            <v>EA0550</v>
          </cell>
          <cell r="C479" t="str">
            <v>E.2.B.4.2.G) Altre insussistenze passive v/terzi</v>
          </cell>
          <cell r="D479">
            <v>4916.1099999999997</v>
          </cell>
          <cell r="E479">
            <v>4916.109375</v>
          </cell>
          <cell r="F479">
            <v>4916.1099999999997</v>
          </cell>
        </row>
        <row r="480">
          <cell r="B480" t="str">
            <v>EA0560</v>
          </cell>
          <cell r="C480" t="str">
            <v>E.2.B.5) Altri oneri straordinari</v>
          </cell>
          <cell r="D480">
            <v>220124.61000000002</v>
          </cell>
          <cell r="E480">
            <v>220124.5</v>
          </cell>
          <cell r="F480">
            <v>220124.61000000002</v>
          </cell>
        </row>
        <row r="481">
          <cell r="B481" t="str">
            <v>EZ9999</v>
          </cell>
          <cell r="C481" t="str">
            <v>Totale proventi e oneri straordinari (E)</v>
          </cell>
          <cell r="D481">
            <v>8867692.2800000012</v>
          </cell>
          <cell r="E481">
            <v>8867688</v>
          </cell>
          <cell r="F481">
            <v>8839608.1900000013</v>
          </cell>
        </row>
        <row r="482">
          <cell r="B482" t="str">
            <v>XA0000</v>
          </cell>
          <cell r="C482" t="str">
            <v>Risultato prima delle imposte (A - B +/- C +/- D +/- E)</v>
          </cell>
          <cell r="D482">
            <v>13656391.670000063</v>
          </cell>
          <cell r="E482">
            <v>13656384</v>
          </cell>
          <cell r="F482">
            <v>13656391.670000097</v>
          </cell>
        </row>
        <row r="483">
          <cell r="B483">
            <v>13656384</v>
          </cell>
          <cell r="C483" t="str">
            <v xml:space="preserve">Imposte e tasse </v>
          </cell>
          <cell r="D483">
            <v>13656384</v>
          </cell>
          <cell r="E483">
            <v>13656384</v>
          </cell>
          <cell r="F483">
            <v>0</v>
          </cell>
        </row>
        <row r="484">
          <cell r="B484" t="str">
            <v>YA0010</v>
          </cell>
          <cell r="C484" t="str">
            <v>Y.1) IRAP</v>
          </cell>
          <cell r="D484">
            <v>13319495.409999998</v>
          </cell>
          <cell r="E484">
            <v>13319488</v>
          </cell>
          <cell r="F484">
            <v>13319495.409999998</v>
          </cell>
        </row>
        <row r="485">
          <cell r="B485" t="str">
            <v>YA0020</v>
          </cell>
          <cell r="C485" t="str">
            <v>Y.1.A) IRAP relativa a personale dipendente</v>
          </cell>
          <cell r="D485">
            <v>12130101.68</v>
          </cell>
          <cell r="E485">
            <v>12130096</v>
          </cell>
          <cell r="F485">
            <v>12130101.68</v>
          </cell>
        </row>
        <row r="486">
          <cell r="B486" t="str">
            <v>YA0030</v>
          </cell>
          <cell r="C486" t="str">
            <v>Y.1.B) IRAP relativa a collaboratori e personale assimilato a lavoro dipendente</v>
          </cell>
          <cell r="D486">
            <v>823518.35</v>
          </cell>
          <cell r="E486">
            <v>823518</v>
          </cell>
          <cell r="F486">
            <v>823518.35</v>
          </cell>
        </row>
        <row r="487">
          <cell r="B487" t="str">
            <v>YA0040</v>
          </cell>
          <cell r="C487" t="str">
            <v>Y.1.C) IRAP relativa ad attività di libera professione (intramoenia)</v>
          </cell>
          <cell r="D487">
            <v>353906.79</v>
          </cell>
          <cell r="E487">
            <v>353906.75</v>
          </cell>
          <cell r="F487">
            <v>353906.79</v>
          </cell>
        </row>
        <row r="488">
          <cell r="B488" t="str">
            <v>YA0050</v>
          </cell>
          <cell r="C488" t="str">
            <v>Y.1.D) IRAP relativa ad attività commerciale</v>
          </cell>
          <cell r="D488">
            <v>11968.59</v>
          </cell>
          <cell r="E488">
            <v>11968.5859375</v>
          </cell>
          <cell r="F488">
            <v>11968.59</v>
          </cell>
        </row>
        <row r="489">
          <cell r="B489" t="str">
            <v>YA0060</v>
          </cell>
          <cell r="C489" t="str">
            <v>Y.2) IRES</v>
          </cell>
          <cell r="D489">
            <v>310010.39</v>
          </cell>
          <cell r="E489">
            <v>310010.25</v>
          </cell>
          <cell r="F489">
            <v>310010.39</v>
          </cell>
        </row>
        <row r="490">
          <cell r="B490" t="str">
            <v>YA0070</v>
          </cell>
          <cell r="C490" t="str">
            <v>Y.2.A) IRES su attività istituzionale</v>
          </cell>
          <cell r="D490">
            <v>310010.39</v>
          </cell>
          <cell r="E490">
            <v>310010.25</v>
          </cell>
          <cell r="F490">
            <v>310010.39</v>
          </cell>
        </row>
        <row r="491">
          <cell r="B491" t="str">
            <v>YA0080</v>
          </cell>
          <cell r="C491" t="str">
            <v>Y.2.B) IRES su attività commerciale</v>
          </cell>
          <cell r="D491">
            <v>0</v>
          </cell>
          <cell r="E491">
            <v>0</v>
          </cell>
          <cell r="F491">
            <v>0</v>
          </cell>
        </row>
        <row r="492">
          <cell r="B492" t="str">
            <v>YA0090</v>
          </cell>
          <cell r="C492" t="str">
            <v>Y.3) Accantonamento a F.do Imposte (Accertamenti, condoni, ecc.)</v>
          </cell>
          <cell r="D492">
            <v>0</v>
          </cell>
          <cell r="E492">
            <v>0</v>
          </cell>
          <cell r="F492">
            <v>0</v>
          </cell>
        </row>
        <row r="493">
          <cell r="B493" t="str">
            <v>YZ9999</v>
          </cell>
          <cell r="C493" t="str">
            <v>Totale imposte e tasse</v>
          </cell>
          <cell r="D493">
            <v>13629505.799999999</v>
          </cell>
          <cell r="E493">
            <v>13629504</v>
          </cell>
          <cell r="F493">
            <v>13629505.799999999</v>
          </cell>
        </row>
        <row r="494">
          <cell r="B494" t="str">
            <v>ZZ9999</v>
          </cell>
          <cell r="C494" t="str">
            <v>RISULTATO DI ESERCIZIO</v>
          </cell>
          <cell r="D494">
            <v>26885.870000064373</v>
          </cell>
          <cell r="E494">
            <v>26885.859375</v>
          </cell>
          <cell r="F494">
            <v>26885.870000097901</v>
          </cell>
        </row>
      </sheetData>
      <sheetData sheetId="2"/>
      <sheetData sheetId="3"/>
      <sheetData sheetId="4">
        <row r="8">
          <cell r="D8" t="str">
            <v>AAZ999</v>
          </cell>
          <cell r="E8" t="str">
            <v>A) IMMOBILIZZAZIONI</v>
          </cell>
          <cell r="F8">
            <v>92346402.370000005</v>
          </cell>
          <cell r="G8">
            <v>92346.402370000011</v>
          </cell>
        </row>
        <row r="9">
          <cell r="D9" t="str">
            <v>AAA000</v>
          </cell>
          <cell r="E9" t="str">
            <v>A.I) IMMOBILIZZAZIONI IMMATERIALI</v>
          </cell>
          <cell r="F9">
            <v>1314499.1400000006</v>
          </cell>
          <cell r="G9">
            <v>1314.4991400000006</v>
          </cell>
        </row>
        <row r="10">
          <cell r="D10" t="str">
            <v>AAA010</v>
          </cell>
          <cell r="E10" t="str">
            <v>A.I.1) Costi di impianto e di ampliamento</v>
          </cell>
          <cell r="F10">
            <v>0</v>
          </cell>
          <cell r="G10">
            <v>0</v>
          </cell>
        </row>
        <row r="11">
          <cell r="D11" t="str">
            <v>AAA020</v>
          </cell>
          <cell r="E11" t="str">
            <v>A.I.1.a) Costi di impianto e di ampliamento</v>
          </cell>
          <cell r="F11">
            <v>0</v>
          </cell>
          <cell r="G11">
            <v>0</v>
          </cell>
        </row>
        <row r="12">
          <cell r="D12" t="str">
            <v>AAA030</v>
          </cell>
          <cell r="E12" t="str">
            <v>A.I.1.b) F.do Amm.to costi di impianto e di ampliamento</v>
          </cell>
          <cell r="F12">
            <v>0</v>
          </cell>
          <cell r="G12">
            <v>0</v>
          </cell>
        </row>
        <row r="13">
          <cell r="D13" t="str">
            <v>AAA040</v>
          </cell>
          <cell r="E13" t="str">
            <v>A.I.2) Costi di ricerca, sviluppo</v>
          </cell>
          <cell r="F13">
            <v>0</v>
          </cell>
          <cell r="G13">
            <v>0</v>
          </cell>
        </row>
        <row r="14">
          <cell r="D14" t="str">
            <v>AAA050</v>
          </cell>
          <cell r="E14" t="str">
            <v>A.I.2.a) Costi di ricerca e sviluppo</v>
          </cell>
          <cell r="F14">
            <v>0</v>
          </cell>
          <cell r="G14">
            <v>0</v>
          </cell>
        </row>
        <row r="15">
          <cell r="D15" t="str">
            <v>AAA060</v>
          </cell>
          <cell r="E15" t="str">
            <v>A.I.2.b) F.do Amm.to costi di ricerca e sviluppo</v>
          </cell>
          <cell r="F15">
            <v>0</v>
          </cell>
          <cell r="G15">
            <v>0</v>
          </cell>
        </row>
        <row r="16">
          <cell r="D16" t="str">
            <v>AAA070</v>
          </cell>
          <cell r="E16" t="str">
            <v>A.I.3) Diritti di brevetto e diritti di utilizzazione delle opere d'ingegno</v>
          </cell>
          <cell r="F16">
            <v>0</v>
          </cell>
          <cell r="G16">
            <v>0</v>
          </cell>
        </row>
        <row r="17">
          <cell r="D17" t="str">
            <v>AAA080</v>
          </cell>
          <cell r="E17" t="str">
            <v>A.I.3.a) Diritti di brevetto e diritti di utilizzazione delle opere d'ingegno - derivanti dall'attività di 
ricerca</v>
          </cell>
          <cell r="F17">
            <v>0</v>
          </cell>
          <cell r="G17">
            <v>0</v>
          </cell>
        </row>
        <row r="18">
          <cell r="D18" t="str">
            <v>AAA090</v>
          </cell>
          <cell r="E18" t="str">
            <v>A.I.3.b) F.do Amm.to diritti di brevetto e diritti di utilizzazione delle opere d'ingegno - derivanti
 dall'attività di ricerca</v>
          </cell>
          <cell r="F18">
            <v>0</v>
          </cell>
          <cell r="G18">
            <v>0</v>
          </cell>
        </row>
        <row r="19">
          <cell r="D19" t="str">
            <v>AAA100</v>
          </cell>
          <cell r="E19" t="str">
            <v>A.I.3.c) Diritti di brevetto e diritti di utilizzazione delle opere d'ingegno - altri</v>
          </cell>
          <cell r="F19">
            <v>0</v>
          </cell>
          <cell r="G19">
            <v>0</v>
          </cell>
        </row>
        <row r="20">
          <cell r="D20" t="str">
            <v>AAA110</v>
          </cell>
          <cell r="E20" t="str">
            <v>A.I.3.d) F.do Amm.to diritti di brevetto e diritti di utilizzazione delle opere d'ingegno - altri</v>
          </cell>
          <cell r="F20">
            <v>0</v>
          </cell>
          <cell r="G20">
            <v>0</v>
          </cell>
        </row>
        <row r="21">
          <cell r="D21" t="str">
            <v>AAA120</v>
          </cell>
          <cell r="E21" t="str">
            <v>A.I.4) immobilizzazioni immateriali in corso e acconti</v>
          </cell>
          <cell r="F21">
            <v>0</v>
          </cell>
          <cell r="G21">
            <v>0</v>
          </cell>
        </row>
        <row r="22">
          <cell r="D22" t="str">
            <v>AAA130</v>
          </cell>
          <cell r="E22" t="str">
            <v>A.I.5) Altre immobilizzazioni immateriali</v>
          </cell>
          <cell r="F22">
            <v>1314499.1400000006</v>
          </cell>
          <cell r="G22">
            <v>1314.4991400000006</v>
          </cell>
        </row>
        <row r="23">
          <cell r="D23" t="str">
            <v>AAA140</v>
          </cell>
          <cell r="E23" t="str">
            <v>A.I.5.a) Concessioni, licenze, marchi e diritti simili</v>
          </cell>
          <cell r="F23">
            <v>5599860.5700000003</v>
          </cell>
          <cell r="G23">
            <v>5599.8605700000007</v>
          </cell>
        </row>
        <row r="24">
          <cell r="D24" t="str">
            <v>AAA150</v>
          </cell>
          <cell r="E24" t="str">
            <v>A.I.5.b) F.do Amm.to Concessioni, licenze, marchi e diritti simili</v>
          </cell>
          <cell r="F24">
            <v>4285361.43</v>
          </cell>
          <cell r="G24">
            <v>4285.3614299999999</v>
          </cell>
        </row>
        <row r="25">
          <cell r="D25" t="str">
            <v>AAA160</v>
          </cell>
          <cell r="E25" t="str">
            <v>A.I.5.c) Migliorie su beni di terzi</v>
          </cell>
          <cell r="F25">
            <v>0</v>
          </cell>
          <cell r="G25">
            <v>0</v>
          </cell>
        </row>
        <row r="26">
          <cell r="D26" t="str">
            <v>AAA170</v>
          </cell>
          <cell r="E26" t="str">
            <v>A.I.5.d) F.do Amm.to migliorie su beni di terzi</v>
          </cell>
          <cell r="F26">
            <v>0</v>
          </cell>
          <cell r="G26">
            <v>0</v>
          </cell>
        </row>
        <row r="27">
          <cell r="D27" t="str">
            <v>AAA180</v>
          </cell>
          <cell r="E27" t="str">
            <v>A.I.5.e) Pubblicità</v>
          </cell>
          <cell r="F27">
            <v>0</v>
          </cell>
          <cell r="G27">
            <v>0</v>
          </cell>
        </row>
        <row r="28">
          <cell r="D28" t="str">
            <v>AAA190</v>
          </cell>
          <cell r="E28" t="str">
            <v>A.I.5.f) F.do Amm.to pubblicità</v>
          </cell>
          <cell r="F28">
            <v>0</v>
          </cell>
          <cell r="G28">
            <v>0</v>
          </cell>
        </row>
        <row r="29">
          <cell r="D29" t="str">
            <v>AAA200</v>
          </cell>
          <cell r="E29" t="str">
            <v>A.I.5.g) Altre immobilizzazioni immateriali</v>
          </cell>
          <cell r="F29">
            <v>0</v>
          </cell>
          <cell r="G29">
            <v>0</v>
          </cell>
        </row>
        <row r="30">
          <cell r="D30" t="str">
            <v>AAA210</v>
          </cell>
          <cell r="E30" t="str">
            <v>A.I.5.h) F.do Amm.to altre immobilizzazioni immateriali</v>
          </cell>
          <cell r="F30">
            <v>0</v>
          </cell>
          <cell r="G30">
            <v>0</v>
          </cell>
        </row>
        <row r="31">
          <cell r="D31" t="str">
            <v>AAA220</v>
          </cell>
          <cell r="E31" t="str">
            <v>A.I.6) Fondo Svalutazione Imm.ni Immateriali</v>
          </cell>
          <cell r="F31">
            <v>0</v>
          </cell>
          <cell r="G31">
            <v>0</v>
          </cell>
        </row>
        <row r="32">
          <cell r="D32" t="str">
            <v>AAA230</v>
          </cell>
          <cell r="E32" t="str">
            <v>A.I.6.a) F.do Svalut. Costi di impianto e di ampliamento</v>
          </cell>
          <cell r="F32">
            <v>0</v>
          </cell>
          <cell r="G32">
            <v>0</v>
          </cell>
        </row>
        <row r="33">
          <cell r="D33" t="str">
            <v>AAA240</v>
          </cell>
          <cell r="E33" t="str">
            <v>A.I.6.b) F.do Svalut. Costi di ricerca e sviluppo</v>
          </cell>
          <cell r="F33">
            <v>0</v>
          </cell>
          <cell r="G33">
            <v>0</v>
          </cell>
        </row>
        <row r="34">
          <cell r="D34" t="str">
            <v>AAA250</v>
          </cell>
          <cell r="E34" t="str">
            <v>A.I.6.c) F.do Svalut. Diritti di brevetto e diritti di utilizzazione delle opere d'ingegno</v>
          </cell>
          <cell r="F34">
            <v>0</v>
          </cell>
          <cell r="G34">
            <v>0</v>
          </cell>
        </row>
        <row r="35">
          <cell r="D35" t="str">
            <v>AAA260</v>
          </cell>
          <cell r="E35" t="str">
            <v>A.I.6.d) F.do Svalut. Altre immobilizzazioni immateriali</v>
          </cell>
          <cell r="F35">
            <v>0</v>
          </cell>
          <cell r="G35">
            <v>0</v>
          </cell>
        </row>
        <row r="36">
          <cell r="D36" t="str">
            <v>AAA270</v>
          </cell>
          <cell r="E36" t="str">
            <v>A.II)  IMMOBILIZZAZIONI MATERIALI</v>
          </cell>
          <cell r="F36">
            <v>90909342.200000003</v>
          </cell>
          <cell r="G36">
            <v>90909.342199999999</v>
          </cell>
        </row>
        <row r="37">
          <cell r="D37" t="str">
            <v>AAA280</v>
          </cell>
          <cell r="E37" t="str">
            <v>A.II.1) Terreni</v>
          </cell>
          <cell r="F37">
            <v>858181.67</v>
          </cell>
          <cell r="G37">
            <v>858.18167000000005</v>
          </cell>
        </row>
        <row r="38">
          <cell r="D38" t="str">
            <v>AAA290</v>
          </cell>
          <cell r="E38" t="str">
            <v>A.II.1.a) Terreni disponibili</v>
          </cell>
          <cell r="F38">
            <v>858181.67</v>
          </cell>
          <cell r="G38">
            <v>858.18167000000005</v>
          </cell>
        </row>
        <row r="39">
          <cell r="D39" t="str">
            <v>AAA300</v>
          </cell>
          <cell r="E39" t="str">
            <v>A.II.1.b) Terreni indisponibili</v>
          </cell>
          <cell r="F39">
            <v>0</v>
          </cell>
          <cell r="G39">
            <v>0</v>
          </cell>
        </row>
        <row r="40">
          <cell r="D40" t="str">
            <v>AAA310</v>
          </cell>
          <cell r="E40" t="str">
            <v>A.II.2) Fabbricati</v>
          </cell>
          <cell r="F40">
            <v>74198160.450000003</v>
          </cell>
          <cell r="G40">
            <v>74198.160449999996</v>
          </cell>
        </row>
        <row r="41">
          <cell r="D41" t="str">
            <v>AAA320</v>
          </cell>
          <cell r="E41" t="str">
            <v>A.II.2.a) Fabbricati non strumentali (disponibili)</v>
          </cell>
          <cell r="F41">
            <v>0</v>
          </cell>
          <cell r="G41">
            <v>0</v>
          </cell>
        </row>
        <row r="42">
          <cell r="D42" t="str">
            <v>AAA330</v>
          </cell>
          <cell r="E42" t="str">
            <v>A.II.2.a.1) Fabbricati non strumentali (disponibili)</v>
          </cell>
          <cell r="F42">
            <v>433359</v>
          </cell>
          <cell r="G42">
            <v>433.35899999999998</v>
          </cell>
        </row>
        <row r="43">
          <cell r="D43" t="str">
            <v>AAA340</v>
          </cell>
          <cell r="E43" t="str">
            <v>A.II.2.a.2) F.do Amm.to Fabbricati non strumentali (disponibili)</v>
          </cell>
          <cell r="F43">
            <v>433359</v>
          </cell>
          <cell r="G43">
            <v>433.35899999999998</v>
          </cell>
        </row>
        <row r="44">
          <cell r="D44" t="str">
            <v>AAA350</v>
          </cell>
          <cell r="E44" t="str">
            <v>A.II.2.b) Fabbricati strumentali (indisponibili)</v>
          </cell>
          <cell r="F44">
            <v>74198160.450000003</v>
          </cell>
          <cell r="G44">
            <v>74198.160449999996</v>
          </cell>
        </row>
        <row r="45">
          <cell r="D45" t="str">
            <v>AAA360</v>
          </cell>
          <cell r="E45" t="str">
            <v>A.II.2.b.1) Fabbricati strumentali (indisponibili)</v>
          </cell>
          <cell r="F45">
            <v>148409525.94</v>
          </cell>
          <cell r="G45">
            <v>148409.52593999999</v>
          </cell>
        </row>
        <row r="46">
          <cell r="D46" t="str">
            <v>AAA370</v>
          </cell>
          <cell r="E46" t="str">
            <v>A.II.2.b.2) F.do Amm.to Fabbricati strumentali (indisponibili)</v>
          </cell>
          <cell r="F46">
            <v>74211365.489999995</v>
          </cell>
          <cell r="G46">
            <v>74211.365489999996</v>
          </cell>
        </row>
        <row r="47">
          <cell r="D47" t="str">
            <v>AAA380</v>
          </cell>
          <cell r="E47" t="str">
            <v>A.II.3) Impianti e macchinari</v>
          </cell>
          <cell r="F47">
            <v>586448.80999999959</v>
          </cell>
          <cell r="G47">
            <v>586.44880999999964</v>
          </cell>
        </row>
        <row r="48">
          <cell r="D48" t="str">
            <v>AAA390</v>
          </cell>
          <cell r="E48" t="str">
            <v>A.II.3.a) Impianti e macchinari</v>
          </cell>
          <cell r="F48">
            <v>7596429.6799999997</v>
          </cell>
          <cell r="G48">
            <v>7596.4296799999993</v>
          </cell>
        </row>
        <row r="49">
          <cell r="D49" t="str">
            <v>AAA400</v>
          </cell>
          <cell r="E49" t="str">
            <v>A.II.3.b) F.do Amm.to Impianti e macchinari</v>
          </cell>
          <cell r="F49">
            <v>7009980.8700000001</v>
          </cell>
          <cell r="G49">
            <v>7009.9808700000003</v>
          </cell>
        </row>
        <row r="50">
          <cell r="D50" t="str">
            <v>AAA410</v>
          </cell>
          <cell r="E50" t="str">
            <v>A.II.4) Attrezzature sanitarie e scientifiche</v>
          </cell>
          <cell r="F50">
            <v>11803158.170000002</v>
          </cell>
          <cell r="G50">
            <v>11803.158170000002</v>
          </cell>
        </row>
        <row r="51">
          <cell r="D51" t="str">
            <v>AAA420</v>
          </cell>
          <cell r="E51" t="str">
            <v>A.II.4.a) Attrezzature sanitarie e scientifiche</v>
          </cell>
          <cell r="F51">
            <v>74691606.120000005</v>
          </cell>
          <cell r="G51">
            <v>74691.606120000011</v>
          </cell>
        </row>
        <row r="52">
          <cell r="D52" t="str">
            <v>AAA430</v>
          </cell>
          <cell r="E52" t="str">
            <v>A.II.4.b) F.do Amm.to Attrezzature sanitarie e scientifiche</v>
          </cell>
          <cell r="F52">
            <v>62888447.950000003</v>
          </cell>
          <cell r="G52">
            <v>62888.447950000002</v>
          </cell>
        </row>
        <row r="53">
          <cell r="D53" t="str">
            <v>AAA440</v>
          </cell>
          <cell r="E53" t="str">
            <v>A.II.5) Mobili e arredi</v>
          </cell>
          <cell r="F53">
            <v>867212.04999999981</v>
          </cell>
          <cell r="G53">
            <v>867.21204999999986</v>
          </cell>
        </row>
        <row r="54">
          <cell r="D54" t="str">
            <v>AAA450</v>
          </cell>
          <cell r="E54" t="str">
            <v>A.II.5.a) Mobili e arredi</v>
          </cell>
          <cell r="F54">
            <v>7192422.3099999996</v>
          </cell>
          <cell r="G54">
            <v>7192.4223099999999</v>
          </cell>
        </row>
        <row r="55">
          <cell r="D55" t="str">
            <v>AAA460</v>
          </cell>
          <cell r="E55" t="str">
            <v>A.II.5.b) F.do Amm.to Mobili e arredi</v>
          </cell>
          <cell r="F55">
            <v>6325210.2599999998</v>
          </cell>
          <cell r="G55">
            <v>6325.2102599999998</v>
          </cell>
        </row>
        <row r="56">
          <cell r="D56" t="str">
            <v>AAA470</v>
          </cell>
          <cell r="E56" t="str">
            <v>A.II.6) Automezzi</v>
          </cell>
          <cell r="F56">
            <v>33882.330000000075</v>
          </cell>
          <cell r="G56">
            <v>33.882330000000074</v>
          </cell>
        </row>
        <row r="57">
          <cell r="D57" t="str">
            <v>AAA480</v>
          </cell>
          <cell r="E57" t="str">
            <v>A.II.6.a) Automezzi</v>
          </cell>
          <cell r="F57">
            <v>1934325.97</v>
          </cell>
          <cell r="G57">
            <v>1934.3259699999999</v>
          </cell>
        </row>
        <row r="58">
          <cell r="D58" t="str">
            <v>AAA490</v>
          </cell>
          <cell r="E58" t="str">
            <v>A.II.6.b) F.do Amm.to Automezzi</v>
          </cell>
          <cell r="F58">
            <v>1900443.64</v>
          </cell>
          <cell r="G58">
            <v>1900.44364</v>
          </cell>
        </row>
        <row r="59">
          <cell r="D59" t="str">
            <v>AAA500</v>
          </cell>
          <cell r="E59" t="str">
            <v>A.II.7) Oggetti d'arte</v>
          </cell>
          <cell r="F59">
            <v>0</v>
          </cell>
          <cell r="G59">
            <v>0</v>
          </cell>
        </row>
        <row r="60">
          <cell r="D60" t="str">
            <v>AAA510</v>
          </cell>
          <cell r="E60" t="str">
            <v>A.II.8) Altre immobilizzazioni materiali</v>
          </cell>
          <cell r="F60">
            <v>652539.6799999997</v>
          </cell>
          <cell r="G60">
            <v>652.53967999999975</v>
          </cell>
        </row>
        <row r="61">
          <cell r="D61" t="str">
            <v>AAA520</v>
          </cell>
          <cell r="E61" t="str">
            <v>A.II.8.a) Altre immobilizzazioni materiali</v>
          </cell>
          <cell r="F61">
            <v>8611664.8599999994</v>
          </cell>
          <cell r="G61">
            <v>8611.664859999999</v>
          </cell>
        </row>
        <row r="62">
          <cell r="D62" t="str">
            <v>AAA530</v>
          </cell>
          <cell r="E62" t="str">
            <v>A.II.8.b) F.do Amm.to Altre immobilizzazioni materiali</v>
          </cell>
          <cell r="F62">
            <v>7959125.1799999997</v>
          </cell>
          <cell r="G62">
            <v>7959.12518</v>
          </cell>
        </row>
        <row r="63">
          <cell r="D63" t="str">
            <v>AAA540</v>
          </cell>
          <cell r="E63" t="str">
            <v>A.II.9) Immobilizzazioni materiali in corso e acconti</v>
          </cell>
          <cell r="F63">
            <v>1909759.0399999996</v>
          </cell>
          <cell r="G63">
            <v>1909.7590399999995</v>
          </cell>
        </row>
        <row r="64">
          <cell r="D64" t="str">
            <v>AAA550</v>
          </cell>
          <cell r="E64" t="str">
            <v>A.II.10) F.do Svalutazione Imm.ni Materiali</v>
          </cell>
          <cell r="F64">
            <v>0</v>
          </cell>
          <cell r="G64">
            <v>0</v>
          </cell>
        </row>
        <row r="65">
          <cell r="D65" t="str">
            <v>AAA560</v>
          </cell>
          <cell r="E65" t="str">
            <v>A.II.10.a) F.do Svalut. Terreni</v>
          </cell>
          <cell r="F65">
            <v>0</v>
          </cell>
          <cell r="G65">
            <v>0</v>
          </cell>
        </row>
        <row r="66">
          <cell r="D66" t="str">
            <v>AAA570</v>
          </cell>
          <cell r="E66" t="str">
            <v>A.II.10.b) F.do Svalut. Fabbricati</v>
          </cell>
          <cell r="F66">
            <v>0</v>
          </cell>
          <cell r="G66">
            <v>0</v>
          </cell>
        </row>
        <row r="67">
          <cell r="D67" t="str">
            <v>AAA580</v>
          </cell>
          <cell r="E67" t="str">
            <v>A.II.10.c) F.do Svalut. Impianti e macchinari</v>
          </cell>
          <cell r="F67">
            <v>0</v>
          </cell>
          <cell r="G67">
            <v>0</v>
          </cell>
        </row>
        <row r="68">
          <cell r="D68" t="str">
            <v>AAA590</v>
          </cell>
          <cell r="E68" t="str">
            <v>A.II.10.d) F.do Svalut. Attrezzature sanitarie e scientifiche</v>
          </cell>
          <cell r="F68">
            <v>0</v>
          </cell>
          <cell r="G68">
            <v>0</v>
          </cell>
        </row>
        <row r="69">
          <cell r="D69" t="str">
            <v>AAA600</v>
          </cell>
          <cell r="E69" t="str">
            <v>A.II.10.e) F.do Svalut. Mobili e arredi</v>
          </cell>
          <cell r="F69">
            <v>0</v>
          </cell>
          <cell r="G69">
            <v>0</v>
          </cell>
        </row>
        <row r="70">
          <cell r="D70" t="str">
            <v>AAA610</v>
          </cell>
          <cell r="E70" t="str">
            <v>A.II.10.f) F.do Svalut. Automezzi</v>
          </cell>
          <cell r="F70">
            <v>0</v>
          </cell>
          <cell r="G70">
            <v>0</v>
          </cell>
        </row>
        <row r="71">
          <cell r="D71" t="str">
            <v>AAA620</v>
          </cell>
          <cell r="E71" t="str">
            <v>A.II.10.g) F.do Svalut. Oggetti d'arte</v>
          </cell>
          <cell r="F71">
            <v>0</v>
          </cell>
          <cell r="G71">
            <v>0</v>
          </cell>
        </row>
        <row r="72">
          <cell r="D72" t="str">
            <v>AAA630</v>
          </cell>
          <cell r="E72" t="str">
            <v>A.II.10.h) F.do Svalut. Altre immobilizzazioni materiali</v>
          </cell>
          <cell r="F72">
            <v>0</v>
          </cell>
          <cell r="G72">
            <v>0</v>
          </cell>
        </row>
        <row r="73">
          <cell r="D73" t="str">
            <v>AAA640</v>
          </cell>
          <cell r="E73" t="str">
            <v>A.III)  IMMOBILIZZAZIONI FINANZIARIE</v>
          </cell>
          <cell r="F73">
            <v>122561.03</v>
          </cell>
          <cell r="G73">
            <v>122.56103</v>
          </cell>
        </row>
        <row r="74">
          <cell r="D74" t="str">
            <v>AAA650</v>
          </cell>
          <cell r="E74" t="str">
            <v>A.III.1) Crediti finanziari</v>
          </cell>
          <cell r="F74">
            <v>0</v>
          </cell>
          <cell r="G74">
            <v>0</v>
          </cell>
        </row>
        <row r="75">
          <cell r="D75" t="str">
            <v>AAA660</v>
          </cell>
          <cell r="E75" t="str">
            <v>A.III.1.a) Crediti finanziari v/Stato</v>
          </cell>
          <cell r="F75">
            <v>0</v>
          </cell>
          <cell r="G75">
            <v>0</v>
          </cell>
        </row>
        <row r="76">
          <cell r="D76" t="str">
            <v>AAA670</v>
          </cell>
          <cell r="E76" t="str">
            <v>A.III.1.b) Crediti finanziari v/Regione</v>
          </cell>
          <cell r="F76">
            <v>0</v>
          </cell>
          <cell r="G76">
            <v>0</v>
          </cell>
        </row>
        <row r="77">
          <cell r="D77" t="str">
            <v>AAA680</v>
          </cell>
          <cell r="E77" t="str">
            <v>A.III.1.c) Crediti finanziari v/partecipate</v>
          </cell>
          <cell r="F77">
            <v>0</v>
          </cell>
          <cell r="G77">
            <v>0</v>
          </cell>
        </row>
        <row r="78">
          <cell r="D78" t="str">
            <v>AAA690</v>
          </cell>
          <cell r="E78" t="str">
            <v>A.III.1.d) Crediti finanziari v/altri</v>
          </cell>
          <cell r="F78">
            <v>0</v>
          </cell>
          <cell r="G78">
            <v>0</v>
          </cell>
        </row>
        <row r="79">
          <cell r="D79" t="str">
            <v>AAA700</v>
          </cell>
          <cell r="E79" t="str">
            <v>A.III.2) Titoli</v>
          </cell>
          <cell r="F79">
            <v>122561.03</v>
          </cell>
          <cell r="G79">
            <v>122.56103</v>
          </cell>
        </row>
        <row r="80">
          <cell r="D80" t="str">
            <v>AAA710</v>
          </cell>
          <cell r="E80" t="str">
            <v>A.III.2.a) Partecipazioni</v>
          </cell>
          <cell r="F80">
            <v>122561.03</v>
          </cell>
          <cell r="G80">
            <v>122.56103</v>
          </cell>
        </row>
        <row r="81">
          <cell r="D81" t="str">
            <v>AAA720</v>
          </cell>
          <cell r="E81" t="str">
            <v>A.III.2.b) Altri titoli</v>
          </cell>
          <cell r="F81">
            <v>0</v>
          </cell>
          <cell r="G81">
            <v>0</v>
          </cell>
        </row>
        <row r="82">
          <cell r="D82" t="str">
            <v>AAA730</v>
          </cell>
          <cell r="E82" t="str">
            <v xml:space="preserve"> A.III.2.b.1) Titoli di Stato</v>
          </cell>
          <cell r="F82">
            <v>0</v>
          </cell>
          <cell r="G82">
            <v>0</v>
          </cell>
        </row>
        <row r="83">
          <cell r="D83" t="str">
            <v>AAA740</v>
          </cell>
          <cell r="E83" t="str">
            <v xml:space="preserve"> A.III.2.b.2) Altre Obbligazioni</v>
          </cell>
          <cell r="F83">
            <v>0</v>
          </cell>
          <cell r="G83">
            <v>0</v>
          </cell>
        </row>
        <row r="84">
          <cell r="D84" t="str">
            <v>AAA750</v>
          </cell>
          <cell r="E84" t="str">
            <v xml:space="preserve"> A.III.2.b.3) Titoli azionari quotati in Borsa</v>
          </cell>
          <cell r="F84">
            <v>0</v>
          </cell>
          <cell r="G84">
            <v>0</v>
          </cell>
        </row>
        <row r="85">
          <cell r="D85" t="str">
            <v>AAA760</v>
          </cell>
          <cell r="E85" t="str">
            <v xml:space="preserve"> A.III.2.b.4) Titoli diversi</v>
          </cell>
          <cell r="F85">
            <v>0</v>
          </cell>
          <cell r="G85">
            <v>0</v>
          </cell>
        </row>
        <row r="86">
          <cell r="D86" t="str">
            <v>ABZ999</v>
          </cell>
          <cell r="E86" t="str">
            <v>B)  ATTIVO CIRCOLANTE</v>
          </cell>
          <cell r="F86">
            <v>169706533.31999999</v>
          </cell>
          <cell r="G86">
            <v>169706.53331999999</v>
          </cell>
        </row>
        <row r="87">
          <cell r="D87" t="str">
            <v>ABA000</v>
          </cell>
          <cell r="E87" t="str">
            <v>B.I)  RIMANENZE</v>
          </cell>
          <cell r="F87">
            <v>10254945.01</v>
          </cell>
          <cell r="G87">
            <v>10254.945009999999</v>
          </cell>
        </row>
        <row r="88">
          <cell r="D88" t="str">
            <v>ABA010</v>
          </cell>
          <cell r="E88" t="str">
            <v>B.I.1) Rimanenze beni sanitari</v>
          </cell>
          <cell r="F88">
            <v>9784615.8499999996</v>
          </cell>
          <cell r="G88">
            <v>9784.6158500000001</v>
          </cell>
        </row>
        <row r="89">
          <cell r="D89" t="str">
            <v>ABA020</v>
          </cell>
          <cell r="E89" t="str">
            <v xml:space="preserve"> B.I.1.a) Prodotti farmaceutici ed emoderivati</v>
          </cell>
          <cell r="F89">
            <v>4374431.95</v>
          </cell>
          <cell r="G89">
            <v>4374.4319500000001</v>
          </cell>
        </row>
        <row r="90">
          <cell r="D90" t="str">
            <v>ABA030</v>
          </cell>
          <cell r="E90" t="str">
            <v xml:space="preserve"> B.I.1.b) Sangue ed emocomponenti</v>
          </cell>
          <cell r="F90">
            <v>75687.679999999993</v>
          </cell>
          <cell r="G90">
            <v>75.687679999999986</v>
          </cell>
        </row>
        <row r="91">
          <cell r="D91" t="str">
            <v>ABA040</v>
          </cell>
          <cell r="E91" t="str">
            <v xml:space="preserve"> B.I.1.c) Dispositivi medici</v>
          </cell>
          <cell r="F91">
            <v>2159226.14</v>
          </cell>
          <cell r="G91">
            <v>2159.2261400000002</v>
          </cell>
        </row>
        <row r="92">
          <cell r="D92" t="str">
            <v>ABA050</v>
          </cell>
          <cell r="E92" t="str">
            <v xml:space="preserve"> B.I.1.d) Prodotti dietetici</v>
          </cell>
          <cell r="F92">
            <v>59511.54</v>
          </cell>
          <cell r="G92">
            <v>59.511540000000004</v>
          </cell>
        </row>
        <row r="93">
          <cell r="D93" t="str">
            <v>ABA060</v>
          </cell>
          <cell r="E93" t="str">
            <v xml:space="preserve"> B.I.1.e) Materiali per la profilassi (vaccini)</v>
          </cell>
          <cell r="F93">
            <v>832011.57</v>
          </cell>
          <cell r="G93">
            <v>832.01156999999989</v>
          </cell>
        </row>
        <row r="94">
          <cell r="D94" t="str">
            <v>ABA070</v>
          </cell>
          <cell r="E94" t="str">
            <v xml:space="preserve"> B.I.1.f) Prodotti chimici</v>
          </cell>
          <cell r="F94">
            <v>0</v>
          </cell>
          <cell r="G94">
            <v>0</v>
          </cell>
        </row>
        <row r="95">
          <cell r="D95" t="str">
            <v>ABA080</v>
          </cell>
          <cell r="E95" t="str">
            <v xml:space="preserve"> B.I.1.g) Materiali e prodotti per uso veterinario</v>
          </cell>
          <cell r="F95">
            <v>0</v>
          </cell>
          <cell r="G95">
            <v>0</v>
          </cell>
        </row>
        <row r="96">
          <cell r="D96" t="str">
            <v>ABA090</v>
          </cell>
          <cell r="E96" t="str">
            <v xml:space="preserve"> B.I.1.h) Altri beni e prodotti sanitari</v>
          </cell>
          <cell r="F96">
            <v>2283746.9700000002</v>
          </cell>
          <cell r="G96">
            <v>2283.7469700000001</v>
          </cell>
        </row>
        <row r="97">
          <cell r="D97" t="str">
            <v>ABA100</v>
          </cell>
          <cell r="E97" t="str">
            <v>B.I.1.i) Acconti per acquisto di beni e prodotti sanitari</v>
          </cell>
          <cell r="F97">
            <v>0</v>
          </cell>
          <cell r="G97">
            <v>0</v>
          </cell>
        </row>
        <row r="98">
          <cell r="D98" t="str">
            <v>ABA110</v>
          </cell>
          <cell r="E98" t="str">
            <v>B.I.2) Rimanenze beni non sanitari</v>
          </cell>
          <cell r="F98">
            <v>470329.16</v>
          </cell>
          <cell r="G98">
            <v>470.32916</v>
          </cell>
        </row>
        <row r="99">
          <cell r="D99" t="str">
            <v>ABA120</v>
          </cell>
          <cell r="E99" t="str">
            <v xml:space="preserve"> B.I.2.a) Prodotti alimentari</v>
          </cell>
          <cell r="F99">
            <v>161.31</v>
          </cell>
          <cell r="G99">
            <v>0.16131000000000001</v>
          </cell>
        </row>
        <row r="100">
          <cell r="D100" t="str">
            <v>ABA130</v>
          </cell>
          <cell r="E100" t="str">
            <v xml:space="preserve"> B.I.2.b) Materiali di guardaroba, di pulizia, e di convivenza in genere</v>
          </cell>
          <cell r="F100">
            <v>134431.92000000001</v>
          </cell>
          <cell r="G100">
            <v>134.43192000000002</v>
          </cell>
        </row>
        <row r="101">
          <cell r="D101" t="str">
            <v>ABA140</v>
          </cell>
          <cell r="E101" t="str">
            <v xml:space="preserve"> B.I.2.c) Combustibili, carburanti e lubrificanti</v>
          </cell>
          <cell r="F101">
            <v>110868.34</v>
          </cell>
          <cell r="G101">
            <v>110.86834</v>
          </cell>
        </row>
        <row r="102">
          <cell r="D102" t="str">
            <v>ABA150</v>
          </cell>
          <cell r="E102" t="str">
            <v xml:space="preserve"> B.I.2.d) Supporti informatici e cancelleria</v>
          </cell>
          <cell r="F102">
            <v>194914.4</v>
          </cell>
          <cell r="G102">
            <v>194.9144</v>
          </cell>
        </row>
        <row r="103">
          <cell r="D103" t="str">
            <v>ABA160</v>
          </cell>
          <cell r="E103" t="str">
            <v xml:space="preserve"> B.I.2.e) Materiale per la manutenzione</v>
          </cell>
          <cell r="F103">
            <v>2483.4499999999998</v>
          </cell>
          <cell r="G103">
            <v>2.4834499999999999</v>
          </cell>
        </row>
        <row r="104">
          <cell r="D104" t="str">
            <v>ABA170</v>
          </cell>
          <cell r="E104" t="str">
            <v xml:space="preserve"> B.I.2.f) Altri beni e prodotti non sanitari</v>
          </cell>
          <cell r="F104">
            <v>27469.74</v>
          </cell>
          <cell r="G104">
            <v>27.469740000000002</v>
          </cell>
        </row>
        <row r="105">
          <cell r="D105" t="str">
            <v>ABA180</v>
          </cell>
          <cell r="E105" t="str">
            <v>B.I.2.g) Acconti per acquisto di beni e prodotti non sanitari</v>
          </cell>
          <cell r="F105">
            <v>0</v>
          </cell>
          <cell r="G105">
            <v>0</v>
          </cell>
        </row>
        <row r="106">
          <cell r="D106" t="str">
            <v>ABA190</v>
          </cell>
          <cell r="E106" t="str">
            <v xml:space="preserve">B.II)  CREDITI </v>
          </cell>
          <cell r="F106">
            <v>105222428.92</v>
          </cell>
          <cell r="G106">
            <v>105222.42892000001</v>
          </cell>
        </row>
        <row r="107">
          <cell r="D107" t="str">
            <v>ABA200</v>
          </cell>
          <cell r="E107" t="str">
            <v>B.II.1)  Crediti v/Stato</v>
          </cell>
          <cell r="F107">
            <v>177.4</v>
          </cell>
          <cell r="G107">
            <v>0.1774</v>
          </cell>
        </row>
        <row r="108">
          <cell r="D108" t="str">
            <v>ABA210</v>
          </cell>
          <cell r="E108" t="str">
            <v>B.II.1.a)  Crediti v/ Stato per spesa corrente - Integrazione a norma del D.lvo 56/2000</v>
          </cell>
          <cell r="F108">
            <v>0</v>
          </cell>
          <cell r="G108">
            <v>0</v>
          </cell>
        </row>
        <row r="109">
          <cell r="D109" t="str">
            <v>ABA220</v>
          </cell>
          <cell r="E109" t="str">
            <v>B.II.1.b) Crediti v/ Stato per spesa corrente - FSN</v>
          </cell>
          <cell r="F109">
            <v>0</v>
          </cell>
          <cell r="G109">
            <v>0</v>
          </cell>
        </row>
        <row r="110">
          <cell r="D110" t="str">
            <v>ABA230</v>
          </cell>
          <cell r="E110" t="str">
            <v>B.II.1.c) Crediti v/ Stato per mobilità attiva extraregionale</v>
          </cell>
          <cell r="F110">
            <v>0</v>
          </cell>
          <cell r="G110">
            <v>0</v>
          </cell>
        </row>
        <row r="111">
          <cell r="D111" t="str">
            <v>ABA240</v>
          </cell>
          <cell r="E111" t="str">
            <v>B.II.1.d)Crediti v/Stato per mobilità attiva internazionale</v>
          </cell>
          <cell r="F111">
            <v>0</v>
          </cell>
          <cell r="G111">
            <v>0</v>
          </cell>
        </row>
        <row r="112">
          <cell r="D112" t="str">
            <v>ABA250</v>
          </cell>
          <cell r="E112" t="str">
            <v>B.II.1.e) Crediti v/ Stato per acconto quota fabbisogno sanitario regionale standard</v>
          </cell>
          <cell r="F112">
            <v>0</v>
          </cell>
          <cell r="G112">
            <v>0</v>
          </cell>
        </row>
        <row r="113">
          <cell r="D113" t="str">
            <v>ABA260</v>
          </cell>
          <cell r="E113" t="str">
            <v>B.II.1.f) Crediti v/ Stato per finanziamento sanitario aggiuntivo corrente</v>
          </cell>
          <cell r="F113">
            <v>0</v>
          </cell>
          <cell r="G113">
            <v>0</v>
          </cell>
        </row>
        <row r="114">
          <cell r="D114" t="str">
            <v>ABA270</v>
          </cell>
          <cell r="E114" t="str">
            <v>B.II.1.g) Crediti v/Stato per spesa corrente - altro</v>
          </cell>
          <cell r="F114">
            <v>0</v>
          </cell>
          <cell r="G114">
            <v>0</v>
          </cell>
        </row>
        <row r="115">
          <cell r="D115" t="str">
            <v>ABA280</v>
          </cell>
          <cell r="E115" t="str">
            <v>B.II.1.h)Crediti v/Stato per finanziamenti per investimenti</v>
          </cell>
          <cell r="F115">
            <v>0</v>
          </cell>
          <cell r="G115">
            <v>0</v>
          </cell>
        </row>
        <row r="116">
          <cell r="D116" t="str">
            <v>ABA290</v>
          </cell>
          <cell r="E116" t="str">
            <v>B.II.1.i) Crediti v/ Stato per ricerca</v>
          </cell>
          <cell r="F116">
            <v>0</v>
          </cell>
          <cell r="G116">
            <v>0</v>
          </cell>
        </row>
        <row r="117">
          <cell r="D117" t="str">
            <v>ABA300</v>
          </cell>
          <cell r="E117" t="str">
            <v>B.II.1.i.1)Crediti v/Stato per ricerca corrente - Ministero della Salute</v>
          </cell>
          <cell r="F117">
            <v>0</v>
          </cell>
          <cell r="G117">
            <v>0</v>
          </cell>
        </row>
        <row r="118">
          <cell r="D118" t="str">
            <v>ABA310</v>
          </cell>
          <cell r="E118" t="str">
            <v xml:space="preserve"> B.II.1.i.2)Crediti v/Stato per ricerca finalizzata - Ministero della Salute</v>
          </cell>
          <cell r="F118">
            <v>0</v>
          </cell>
          <cell r="G118">
            <v>0</v>
          </cell>
        </row>
        <row r="119">
          <cell r="D119" t="str">
            <v>ABA320</v>
          </cell>
          <cell r="E119" t="str">
            <v xml:space="preserve"> B.II.1.i.3)Crediti v/Stato per ricerca - altre Amministrazioni centrali </v>
          </cell>
          <cell r="F119">
            <v>0</v>
          </cell>
          <cell r="G119">
            <v>0</v>
          </cell>
        </row>
        <row r="120">
          <cell r="D120" t="str">
            <v>ABA330</v>
          </cell>
          <cell r="E120" t="str">
            <v xml:space="preserve"> B.II.1.i.4)Crediti v/Stato per ricerca - finanziamenti per investimenti</v>
          </cell>
          <cell r="F120">
            <v>0</v>
          </cell>
          <cell r="G120">
            <v>0</v>
          </cell>
        </row>
        <row r="121">
          <cell r="D121" t="str">
            <v>ABA340</v>
          </cell>
          <cell r="E121" t="str">
            <v>B.II.1.l)Crediti v/prefetture</v>
          </cell>
          <cell r="F121">
            <v>177.4</v>
          </cell>
          <cell r="G121">
            <v>0.1774</v>
          </cell>
        </row>
        <row r="122">
          <cell r="D122" t="str">
            <v>ABA350</v>
          </cell>
          <cell r="E122" t="str">
            <v>B.II.2)  Crediti v/Regione o Provincia Autonoma</v>
          </cell>
          <cell r="F122">
            <v>86066536.150000006</v>
          </cell>
          <cell r="G122">
            <v>86066.53615</v>
          </cell>
        </row>
        <row r="123">
          <cell r="D123" t="str">
            <v>ABA360</v>
          </cell>
          <cell r="E123" t="str">
            <v xml:space="preserve"> B.II.2.a) Crediti v/Regione o Provincia Autonoma perspesa corrente</v>
          </cell>
          <cell r="F123">
            <v>55146013.259999998</v>
          </cell>
          <cell r="G123">
            <v>55146.01326</v>
          </cell>
        </row>
        <row r="124">
          <cell r="D124" t="str">
            <v>ABA370</v>
          </cell>
          <cell r="E124" t="str">
            <v xml:space="preserve"> B.II.2.a. 1) Crediti v/Regione o Provincia Autonoma perspesa corrente - IRAP</v>
          </cell>
          <cell r="F124">
            <v>0</v>
          </cell>
          <cell r="G124">
            <v>0</v>
          </cell>
        </row>
        <row r="125">
          <cell r="D125" t="str">
            <v>ABA380</v>
          </cell>
          <cell r="E125" t="str">
            <v xml:space="preserve"> B.II.2.a. 2) Crediti v/Regione o Provincia Autonoma perspesa corrente - Addizionale IRPEF</v>
          </cell>
          <cell r="F125">
            <v>0</v>
          </cell>
          <cell r="G125">
            <v>0</v>
          </cell>
        </row>
        <row r="126">
          <cell r="D126" t="str">
            <v>ABA390</v>
          </cell>
          <cell r="E126" t="str">
            <v xml:space="preserve"> B.II.2.a.3)Crediti v/Regione o Provincia Autonoma per quota FSR</v>
          </cell>
          <cell r="F126">
            <v>45839385.43</v>
          </cell>
          <cell r="G126">
            <v>45839.385430000002</v>
          </cell>
        </row>
        <row r="127">
          <cell r="D127" t="str">
            <v>ABA400</v>
          </cell>
          <cell r="E127" t="str">
            <v xml:space="preserve"> B.II.2.a.4)Crediti v/Regione o Provincia Autonoma per mobilità attiva intraregionale</v>
          </cell>
          <cell r="F127">
            <v>0</v>
          </cell>
          <cell r="G127">
            <v>0</v>
          </cell>
        </row>
        <row r="128">
          <cell r="D128" t="str">
            <v>ABA410</v>
          </cell>
          <cell r="E128" t="str">
            <v xml:space="preserve"> B.II.2.a.5)Crediti v/Regione o Provincia Autonoma per mobilità attiva extraregionale</v>
          </cell>
          <cell r="F128">
            <v>0</v>
          </cell>
          <cell r="G128">
            <v>0</v>
          </cell>
        </row>
        <row r="129">
          <cell r="D129" t="str">
            <v>ABA420</v>
          </cell>
          <cell r="E129" t="str">
            <v xml:space="preserve"> B.II.2.a.6)Crediti v/Regione o Provincia Autonoma per acconto quota FSR</v>
          </cell>
          <cell r="F129">
            <v>0</v>
          </cell>
          <cell r="G129">
            <v>0</v>
          </cell>
        </row>
        <row r="130">
          <cell r="D130" t="str">
            <v>ABA430</v>
          </cell>
          <cell r="E130" t="str">
            <v xml:space="preserve"> B.II.2.a.7)Crediti v/Regione o Provincia Autonoma per finanziamento sanitario aggiuntivo
 corrente LEA</v>
          </cell>
          <cell r="F130">
            <v>0</v>
          </cell>
          <cell r="G130">
            <v>0</v>
          </cell>
        </row>
        <row r="131">
          <cell r="D131" t="str">
            <v>ABA440</v>
          </cell>
          <cell r="E131" t="str">
            <v xml:space="preserve"> B.II.2.a.8)Crediti v/Regione o Provincia Autonoma per finanziamento sanitario aggiuntivo
 corrente extra LEA</v>
          </cell>
          <cell r="F131">
            <v>0</v>
          </cell>
          <cell r="G131">
            <v>0</v>
          </cell>
        </row>
        <row r="132">
          <cell r="D132" t="str">
            <v>ABA450</v>
          </cell>
          <cell r="E132" t="str">
            <v xml:space="preserve"> B.II.2.a.9)Crediti v/Regione o Provincia Autonoma per spesa corrente - altro</v>
          </cell>
          <cell r="F132">
            <v>9306627.8300000001</v>
          </cell>
          <cell r="G132">
            <v>9306.6278299999994</v>
          </cell>
        </row>
        <row r="133">
          <cell r="D133" t="str">
            <v>ABA460</v>
          </cell>
          <cell r="E133" t="str">
            <v xml:space="preserve"> B.II.2.a.10)Crediti v/Regione o Provincia Autonoma per ricerca</v>
          </cell>
          <cell r="F133">
            <v>0</v>
          </cell>
          <cell r="G133">
            <v>0</v>
          </cell>
        </row>
        <row r="134">
          <cell r="D134" t="str">
            <v>ABA470</v>
          </cell>
          <cell r="E134" t="str">
            <v xml:space="preserve"> B.II.2.b) Crediti v/Regione o Provincia Autonoma per versamenti e Patrimonio Netto</v>
          </cell>
          <cell r="F134">
            <v>30920522.890000001</v>
          </cell>
          <cell r="G134">
            <v>30920.52289</v>
          </cell>
        </row>
        <row r="135">
          <cell r="D135" t="str">
            <v>ABA480</v>
          </cell>
          <cell r="E135" t="str">
            <v xml:space="preserve"> B.II.2.b.1) Crediti v/Regione o Provincia Autonoma per finanziamenti per investimenti</v>
          </cell>
          <cell r="F135">
            <v>30920522.890000001</v>
          </cell>
          <cell r="G135">
            <v>30920.52289</v>
          </cell>
        </row>
        <row r="136">
          <cell r="D136" t="str">
            <v>ABA490</v>
          </cell>
          <cell r="E136" t="str">
            <v xml:space="preserve"> B.II.2.b.2) Crediti v/Regione o Provincia Autonoma per incremento fondo dotazione</v>
          </cell>
          <cell r="F136">
            <v>0</v>
          </cell>
          <cell r="G136">
            <v>0</v>
          </cell>
        </row>
        <row r="137">
          <cell r="D137" t="str">
            <v>ABA500</v>
          </cell>
          <cell r="E137" t="str">
            <v xml:space="preserve"> B.II.2.b.3) Crediti v/Regione o Provincia Autonoma per ripiano perdite</v>
          </cell>
          <cell r="F137">
            <v>0</v>
          </cell>
          <cell r="G137">
            <v>0</v>
          </cell>
        </row>
        <row r="138">
          <cell r="D138" t="str">
            <v>ABA510</v>
          </cell>
          <cell r="E138" t="str">
            <v xml:space="preserve"> B.II.2.b.4) Crediti v/Regione per copertura debiti al 31/12/2005</v>
          </cell>
          <cell r="F138">
            <v>0</v>
          </cell>
          <cell r="G138">
            <v>0</v>
          </cell>
        </row>
        <row r="139">
          <cell r="D139" t="str">
            <v>ABA520</v>
          </cell>
          <cell r="E139" t="str">
            <v xml:space="preserve"> B.II.2.b.5) Crediti v/Regione o Provincia Autonoma per ricostituzione risorse da investimenti
 esercizi precedenti</v>
          </cell>
          <cell r="F139">
            <v>0</v>
          </cell>
          <cell r="G139">
            <v>0</v>
          </cell>
        </row>
        <row r="140">
          <cell r="D140" t="str">
            <v>ABA530</v>
          </cell>
          <cell r="E140" t="str">
            <v>B.II.3)  Crediti v/Comuni</v>
          </cell>
          <cell r="F140">
            <v>2735337.8499999996</v>
          </cell>
          <cell r="G140">
            <v>2735.3378499999994</v>
          </cell>
        </row>
        <row r="141">
          <cell r="D141" t="str">
            <v>ABA540</v>
          </cell>
          <cell r="E141" t="str">
            <v>B.II.4) Crediti v/Aziende sanitarie pubbliche</v>
          </cell>
          <cell r="F141">
            <v>2143028.92</v>
          </cell>
          <cell r="G141">
            <v>2143.0289199999997</v>
          </cell>
        </row>
        <row r="142">
          <cell r="D142" t="str">
            <v>ABA550</v>
          </cell>
          <cell r="E142" t="str">
            <v>B.II.4.a) Crediti v/Aziende sanitarie pubbliche della Regione</v>
          </cell>
          <cell r="F142">
            <v>2065590.86</v>
          </cell>
          <cell r="G142">
            <v>2065.5908600000002</v>
          </cell>
        </row>
        <row r="143">
          <cell r="D143" t="str">
            <v>ABA560</v>
          </cell>
          <cell r="E143" t="str">
            <v>B.II.4.a.1) Crediti v/Az. San. Pub. della Regione - per mobilità in compensazione</v>
          </cell>
          <cell r="F143">
            <v>0</v>
          </cell>
          <cell r="G143">
            <v>0</v>
          </cell>
        </row>
        <row r="144">
          <cell r="D144" t="str">
            <v>ABA570</v>
          </cell>
          <cell r="E144" t="str">
            <v>B.II.4.a.2) Crediti v/Az. San. Pub della Regione - per mobilità non in  compensazione</v>
          </cell>
          <cell r="F144">
            <v>0</v>
          </cell>
          <cell r="G144">
            <v>0</v>
          </cell>
        </row>
        <row r="145">
          <cell r="D145" t="str">
            <v>ABA580</v>
          </cell>
          <cell r="E145" t="str">
            <v>B.II.4.a.3) Crediti v/Az. San. Pub della Regione - per altre prestazioni</v>
          </cell>
          <cell r="F145">
            <v>2065590.86</v>
          </cell>
          <cell r="G145">
            <v>2065.5908600000002</v>
          </cell>
        </row>
        <row r="146">
          <cell r="D146" t="str">
            <v>ABA590</v>
          </cell>
          <cell r="E146" t="str">
            <v>B.II.4.b) Acconto quota FSR da distribuire</v>
          </cell>
          <cell r="F146">
            <v>0</v>
          </cell>
          <cell r="G146">
            <v>0</v>
          </cell>
        </row>
        <row r="147">
          <cell r="D147" t="str">
            <v>ABA600</v>
          </cell>
          <cell r="E147" t="str">
            <v>B.II.4.c) Crediti v/Aziende sanitarie pubbliche Extraregione</v>
          </cell>
          <cell r="F147">
            <v>77438.06</v>
          </cell>
          <cell r="G147">
            <v>77.438059999999993</v>
          </cell>
        </row>
        <row r="148">
          <cell r="D148" t="str">
            <v>ABA610</v>
          </cell>
          <cell r="E148" t="str">
            <v xml:space="preserve">B.II.5) Crediti v/società partecipate e/o enti dipendenti della Regione </v>
          </cell>
          <cell r="F148">
            <v>837002.66</v>
          </cell>
          <cell r="G148">
            <v>837.00265999999999</v>
          </cell>
        </row>
        <row r="149">
          <cell r="D149" t="str">
            <v>ABA620</v>
          </cell>
          <cell r="E149" t="str">
            <v>B.II.5.a) Crediti v/enti regionali</v>
          </cell>
          <cell r="F149">
            <v>55</v>
          </cell>
          <cell r="G149">
            <v>5.5E-2</v>
          </cell>
        </row>
        <row r="150">
          <cell r="D150" t="str">
            <v>ABA630</v>
          </cell>
          <cell r="E150" t="str">
            <v>B.II.5.b) Crediti v/sperimentazioni gestionali</v>
          </cell>
          <cell r="F150">
            <v>0</v>
          </cell>
          <cell r="G150">
            <v>0</v>
          </cell>
        </row>
        <row r="151">
          <cell r="D151" t="str">
            <v>ABA640</v>
          </cell>
          <cell r="E151" t="str">
            <v>B.II.5.c) Crediti v/altre partecipate</v>
          </cell>
          <cell r="F151">
            <v>836947.66</v>
          </cell>
          <cell r="G151">
            <v>836.94766000000004</v>
          </cell>
        </row>
        <row r="152">
          <cell r="D152" t="str">
            <v>ABA650</v>
          </cell>
          <cell r="E152" t="str">
            <v>B.II.6) Crediti v/Erario</v>
          </cell>
          <cell r="F152">
            <v>284318.45999999996</v>
          </cell>
          <cell r="G152">
            <v>284.31845999999996</v>
          </cell>
        </row>
        <row r="153">
          <cell r="D153" t="str">
            <v>ABA660</v>
          </cell>
          <cell r="E153" t="str">
            <v>B.II.7) Crediti v/altri</v>
          </cell>
          <cell r="F153">
            <v>13156027.48</v>
          </cell>
          <cell r="G153">
            <v>13156.027480000001</v>
          </cell>
        </row>
        <row r="154">
          <cell r="D154" t="str">
            <v>ABA670</v>
          </cell>
          <cell r="E154" t="str">
            <v>B.II.7.a) Crediti v/clienti privati</v>
          </cell>
          <cell r="F154">
            <v>694428.57000000007</v>
          </cell>
          <cell r="G154">
            <v>694.42857000000004</v>
          </cell>
        </row>
        <row r="155">
          <cell r="D155" t="str">
            <v>ABA680</v>
          </cell>
          <cell r="E155" t="str">
            <v>B.II.7.b) Crediti v/gestioni liquidatorie</v>
          </cell>
          <cell r="F155">
            <v>0</v>
          </cell>
          <cell r="G155">
            <v>0</v>
          </cell>
        </row>
        <row r="156">
          <cell r="D156" t="str">
            <v>ABA690</v>
          </cell>
          <cell r="E156" t="str">
            <v>B.II.7.c) Crediti v/altri soggetti pubblici</v>
          </cell>
          <cell r="F156">
            <v>8523.2199999999993</v>
          </cell>
          <cell r="G156">
            <v>8.5232199999999985</v>
          </cell>
        </row>
        <row r="157">
          <cell r="D157" t="str">
            <v>ABA700</v>
          </cell>
          <cell r="E157" t="str">
            <v>B.II.7.d) Crediti v/altri soggetti pubblici per ricerca</v>
          </cell>
          <cell r="F157">
            <v>0</v>
          </cell>
          <cell r="G157">
            <v>0</v>
          </cell>
        </row>
        <row r="158">
          <cell r="D158" t="str">
            <v>ABA710</v>
          </cell>
          <cell r="E158" t="str">
            <v>B.II.7.e) Altri crediti diversi</v>
          </cell>
          <cell r="F158">
            <v>12453075.689999999</v>
          </cell>
          <cell r="G158">
            <v>12453.07569</v>
          </cell>
        </row>
        <row r="159">
          <cell r="D159" t="str">
            <v>ABA720</v>
          </cell>
          <cell r="E159" t="str">
            <v>B.III )  ATTIVITA' FINANZIARIE CHE NON COSTITUISCONO IMMOBILIZZAZIONI</v>
          </cell>
          <cell r="F159">
            <v>0</v>
          </cell>
          <cell r="G159">
            <v>0</v>
          </cell>
        </row>
        <row r="160">
          <cell r="D160" t="str">
            <v>ABA730</v>
          </cell>
          <cell r="E160" t="str">
            <v>B.III.1)Partecipazioni che non costituiscono immobilizzazioni</v>
          </cell>
          <cell r="F160">
            <v>0</v>
          </cell>
          <cell r="G160">
            <v>0</v>
          </cell>
        </row>
        <row r="161">
          <cell r="D161" t="str">
            <v>ABA740</v>
          </cell>
          <cell r="E161" t="str">
            <v>B.III.2)Altri titoli che non costituiscono immobilizzazioni</v>
          </cell>
          <cell r="F161">
            <v>0</v>
          </cell>
          <cell r="G161">
            <v>0</v>
          </cell>
        </row>
        <row r="162">
          <cell r="D162" t="str">
            <v>ABA750</v>
          </cell>
          <cell r="E162" t="str">
            <v>B.IV)  DISPONIBILITA' LIQUIDE</v>
          </cell>
          <cell r="F162">
            <v>54229159.390000001</v>
          </cell>
          <cell r="G162">
            <v>54229.159390000001</v>
          </cell>
        </row>
        <row r="163">
          <cell r="D163" t="str">
            <v>ABA760</v>
          </cell>
          <cell r="E163" t="str">
            <v>B.IV.1)Cassa</v>
          </cell>
          <cell r="F163">
            <v>406797.64000000007</v>
          </cell>
          <cell r="G163">
            <v>406.79764000000006</v>
          </cell>
        </row>
        <row r="164">
          <cell r="D164" t="str">
            <v>ABA770</v>
          </cell>
          <cell r="E164" t="str">
            <v>B.IV.2)Istituto Tesoriere</v>
          </cell>
          <cell r="F164">
            <v>53473695.420000002</v>
          </cell>
          <cell r="G164">
            <v>53473.695420000004</v>
          </cell>
        </row>
        <row r="165">
          <cell r="D165" t="str">
            <v>ABA780</v>
          </cell>
          <cell r="E165" t="str">
            <v>B.IV.3)Tesoreria Unica</v>
          </cell>
          <cell r="F165">
            <v>0</v>
          </cell>
          <cell r="G165">
            <v>0</v>
          </cell>
        </row>
        <row r="166">
          <cell r="D166" t="str">
            <v>ABA790</v>
          </cell>
          <cell r="E166" t="str">
            <v>B.IV.4) Conto corrente postale</v>
          </cell>
          <cell r="F166">
            <v>348666.32999999996</v>
          </cell>
          <cell r="G166">
            <v>348.66632999999996</v>
          </cell>
        </row>
        <row r="167">
          <cell r="D167" t="str">
            <v>ACZ999</v>
          </cell>
          <cell r="E167" t="str">
            <v>C)  RATEI E RISCONTI ATTIVI</v>
          </cell>
          <cell r="F167">
            <v>18126.399999999998</v>
          </cell>
          <cell r="G167">
            <v>18.126399999999997</v>
          </cell>
        </row>
        <row r="168">
          <cell r="D168" t="str">
            <v>ACA000</v>
          </cell>
          <cell r="E168" t="str">
            <v>C.I) RATEI ATTIVI</v>
          </cell>
          <cell r="F168">
            <v>17918.689999999999</v>
          </cell>
          <cell r="G168">
            <v>17.918689999999998</v>
          </cell>
        </row>
        <row r="169">
          <cell r="D169" t="str">
            <v>ACA010</v>
          </cell>
          <cell r="E169" t="str">
            <v>C.I.1) Ratei attivi</v>
          </cell>
          <cell r="F169">
            <v>17918.689999999999</v>
          </cell>
          <cell r="G169">
            <v>17.918689999999998</v>
          </cell>
        </row>
        <row r="170">
          <cell r="D170" t="str">
            <v>ACA020</v>
          </cell>
          <cell r="E170" t="str">
            <v>C.I.2) Ratei attivi v/Asl-AO della Regione</v>
          </cell>
          <cell r="F170">
            <v>0</v>
          </cell>
          <cell r="G170">
            <v>0</v>
          </cell>
        </row>
        <row r="171">
          <cell r="D171" t="str">
            <v>ACA030</v>
          </cell>
          <cell r="E171" t="str">
            <v>C.II) RISCONTI ATTIVI</v>
          </cell>
          <cell r="F171">
            <v>207.71</v>
          </cell>
          <cell r="G171">
            <v>0.20771000000000001</v>
          </cell>
        </row>
        <row r="172">
          <cell r="D172" t="str">
            <v>ACA040</v>
          </cell>
          <cell r="E172" t="str">
            <v>C.II.1) Risconti attivi</v>
          </cell>
          <cell r="F172">
            <v>207.71</v>
          </cell>
          <cell r="G172">
            <v>0.20771000000000001</v>
          </cell>
        </row>
        <row r="173">
          <cell r="D173" t="str">
            <v>ACA050</v>
          </cell>
          <cell r="E173" t="str">
            <v>C.II.2) Risconti attivi v/Aziende sanitarie pubbliche della Regione</v>
          </cell>
          <cell r="F173">
            <v>0</v>
          </cell>
          <cell r="G173">
            <v>0</v>
          </cell>
        </row>
        <row r="174">
          <cell r="D174" t="str">
            <v>ADZ999</v>
          </cell>
          <cell r="E174" t="str">
            <v>D)  CONTI D'ORDINE</v>
          </cell>
          <cell r="F174">
            <v>0</v>
          </cell>
          <cell r="G174">
            <v>0</v>
          </cell>
        </row>
        <row r="175">
          <cell r="D175" t="str">
            <v>ADA000</v>
          </cell>
          <cell r="E175" t="str">
            <v xml:space="preserve"> D.I) CANONI DI LEASING ANCORA DA PAGARE</v>
          </cell>
          <cell r="F175">
            <v>0</v>
          </cell>
          <cell r="G175">
            <v>0</v>
          </cell>
        </row>
        <row r="176">
          <cell r="D176" t="str">
            <v>ADA010</v>
          </cell>
          <cell r="E176" t="str">
            <v xml:space="preserve"> D.II) DEPOSITI CAUZIONALI</v>
          </cell>
          <cell r="F176">
            <v>0</v>
          </cell>
          <cell r="G176">
            <v>0</v>
          </cell>
        </row>
        <row r="177">
          <cell r="D177" t="str">
            <v>ADA020</v>
          </cell>
          <cell r="E177" t="str">
            <v xml:space="preserve"> D.III) BENI IN COMODATO</v>
          </cell>
          <cell r="F177">
            <v>0</v>
          </cell>
          <cell r="G177">
            <v>0</v>
          </cell>
        </row>
        <row r="178">
          <cell r="D178" t="str">
            <v>ADA030</v>
          </cell>
          <cell r="E178" t="str">
            <v xml:space="preserve"> D.IV) ALTRI CONTI D'ORDINE</v>
          </cell>
          <cell r="F178">
            <v>0</v>
          </cell>
          <cell r="G178">
            <v>0</v>
          </cell>
        </row>
        <row r="179">
          <cell r="D179" t="str">
            <v>PAZ999</v>
          </cell>
          <cell r="E179" t="str">
            <v>A)  PATRIMONIO NETTO</v>
          </cell>
          <cell r="F179">
            <v>95695314.240000084</v>
          </cell>
          <cell r="G179">
            <v>95695.31424000008</v>
          </cell>
        </row>
        <row r="180">
          <cell r="D180" t="str">
            <v>PAA000</v>
          </cell>
          <cell r="E180" t="str">
            <v>A.I) FONDO DI DOTAZIONE</v>
          </cell>
          <cell r="F180">
            <v>10730458.82</v>
          </cell>
          <cell r="G180">
            <v>10730.45882</v>
          </cell>
        </row>
        <row r="181">
          <cell r="D181" t="str">
            <v>PAA010</v>
          </cell>
          <cell r="E181" t="str">
            <v>A.II) FINANZIAMENTI PER INVESTIMENTI</v>
          </cell>
          <cell r="F181">
            <v>83810918.700000003</v>
          </cell>
          <cell r="G181">
            <v>83810.918700000009</v>
          </cell>
        </row>
        <row r="182">
          <cell r="D182" t="str">
            <v>PAA020</v>
          </cell>
          <cell r="E182" t="str">
            <v>A.II.1) Finanziamenti per beni di prima dotazione</v>
          </cell>
          <cell r="F182">
            <v>0</v>
          </cell>
          <cell r="G182">
            <v>0</v>
          </cell>
        </row>
        <row r="183">
          <cell r="D183" t="str">
            <v>PAA030</v>
          </cell>
          <cell r="E183" t="str">
            <v>A.II.2.) Finanziamenti da Stato per investimenti</v>
          </cell>
          <cell r="F183">
            <v>0</v>
          </cell>
          <cell r="G183">
            <v>0</v>
          </cell>
        </row>
        <row r="184">
          <cell r="D184" t="str">
            <v>PAA040</v>
          </cell>
          <cell r="E184" t="str">
            <v>A.II.2.a) Finanziamenti da Stato per investimenti - ex art. 20 legge 67/88</v>
          </cell>
          <cell r="F184">
            <v>0</v>
          </cell>
          <cell r="G184">
            <v>0</v>
          </cell>
        </row>
        <row r="185">
          <cell r="D185" t="str">
            <v>PAA050</v>
          </cell>
          <cell r="E185" t="str">
            <v>A.II.2.b) Finanziamenti da Stato per investimenti - ricerca</v>
          </cell>
          <cell r="F185">
            <v>0</v>
          </cell>
          <cell r="G185">
            <v>0</v>
          </cell>
        </row>
        <row r="186">
          <cell r="D186" t="str">
            <v>PAA060</v>
          </cell>
          <cell r="E186" t="str">
            <v>A.II.2.c) Finanziamenti da Stato per investimenti - altro</v>
          </cell>
          <cell r="F186">
            <v>0</v>
          </cell>
          <cell r="G186">
            <v>0</v>
          </cell>
        </row>
        <row r="187">
          <cell r="D187" t="str">
            <v>PAA070</v>
          </cell>
          <cell r="E187" t="str">
            <v>A.II.3) Finanziamenti da Regione per investimenti</v>
          </cell>
          <cell r="F187">
            <v>68128551.530000001</v>
          </cell>
          <cell r="G187">
            <v>68128.551529999997</v>
          </cell>
        </row>
        <row r="188">
          <cell r="D188" t="str">
            <v>PAA080</v>
          </cell>
          <cell r="E188" t="str">
            <v>A.II.4) Finanziamenti da altri soggetti pubblici per investimenti</v>
          </cell>
          <cell r="F188">
            <v>0</v>
          </cell>
          <cell r="G188">
            <v>0</v>
          </cell>
        </row>
        <row r="189">
          <cell r="D189" t="str">
            <v>PAA090</v>
          </cell>
          <cell r="E189" t="str">
            <v>A.II.5) Finanziamenti per investimenti da rettifica contributi in conto esercizio</v>
          </cell>
          <cell r="F189">
            <v>15682367.17</v>
          </cell>
          <cell r="G189">
            <v>15682.36717</v>
          </cell>
        </row>
        <row r="190">
          <cell r="D190" t="str">
            <v>PAA100</v>
          </cell>
          <cell r="E190" t="str">
            <v>A.III) RISERVE DA DONAZIONI E LASCITI VINCOLATI AD INVESTIMENTI</v>
          </cell>
          <cell r="F190">
            <v>7381.09</v>
          </cell>
          <cell r="G190">
            <v>7.3810900000000004</v>
          </cell>
        </row>
        <row r="191">
          <cell r="D191" t="str">
            <v>PAA110</v>
          </cell>
          <cell r="E191" t="str">
            <v>A.IV) ALTRE RISERVE</v>
          </cell>
          <cell r="F191">
            <v>880000</v>
          </cell>
          <cell r="G191">
            <v>880</v>
          </cell>
        </row>
        <row r="192">
          <cell r="D192" t="str">
            <v>PAA120</v>
          </cell>
          <cell r="E192" t="str">
            <v>A.IV.1) Riserve da rivalutazioni</v>
          </cell>
          <cell r="F192">
            <v>0</v>
          </cell>
          <cell r="G192">
            <v>0</v>
          </cell>
        </row>
        <row r="193">
          <cell r="D193" t="str">
            <v>PAA130</v>
          </cell>
          <cell r="E193" t="str">
            <v>A.IV.2) Riserve da plusvalenze da reinvestire</v>
          </cell>
          <cell r="F193">
            <v>880000</v>
          </cell>
          <cell r="G193">
            <v>880</v>
          </cell>
        </row>
        <row r="194">
          <cell r="D194" t="str">
            <v>PAA140</v>
          </cell>
          <cell r="E194" t="str">
            <v>A.IV.3) Contributi da reinvestire</v>
          </cell>
          <cell r="F194">
            <v>0</v>
          </cell>
          <cell r="G194">
            <v>0</v>
          </cell>
        </row>
        <row r="195">
          <cell r="D195" t="str">
            <v>PAA150</v>
          </cell>
          <cell r="E195" t="str">
            <v>A.IV.4) Riserve da utili di esercizio destinati ad investimenti</v>
          </cell>
          <cell r="F195">
            <v>0</v>
          </cell>
          <cell r="G195">
            <v>0</v>
          </cell>
        </row>
        <row r="196">
          <cell r="D196" t="str">
            <v>PAA160</v>
          </cell>
          <cell r="E196" t="str">
            <v>A.IV.5) Riserve diverse</v>
          </cell>
          <cell r="F196">
            <v>0</v>
          </cell>
          <cell r="G196">
            <v>0</v>
          </cell>
        </row>
        <row r="197">
          <cell r="D197" t="str">
            <v>PAA170</v>
          </cell>
          <cell r="E197" t="str">
            <v>A.V) CONTRIBUTI PER RIPIANO PERDITE</v>
          </cell>
          <cell r="F197">
            <v>0</v>
          </cell>
          <cell r="G197">
            <v>0</v>
          </cell>
        </row>
        <row r="198">
          <cell r="D198" t="str">
            <v>PAA180</v>
          </cell>
          <cell r="E198" t="str">
            <v>A.V.1) Contributi per copertura debiti al 31/12/2005</v>
          </cell>
          <cell r="F198">
            <v>0</v>
          </cell>
          <cell r="G198">
            <v>0</v>
          </cell>
        </row>
        <row r="199">
          <cell r="D199" t="str">
            <v>PAA190</v>
          </cell>
          <cell r="E199" t="str">
            <v>A.V.2) Contributi per ricostituzione risorse da investimenti esercizi precedenti</v>
          </cell>
          <cell r="F199">
            <v>0</v>
          </cell>
          <cell r="G199">
            <v>0</v>
          </cell>
        </row>
        <row r="200">
          <cell r="D200" t="str">
            <v>PAA200</v>
          </cell>
          <cell r="E200" t="str">
            <v>A.V.3) Altro</v>
          </cell>
          <cell r="F200">
            <v>0</v>
          </cell>
          <cell r="G200">
            <v>0</v>
          </cell>
        </row>
        <row r="201">
          <cell r="D201" t="str">
            <v>PAA210</v>
          </cell>
          <cell r="E201" t="str">
            <v>A.VI) UTILI (PERDITE) PORTATI A NUOVO</v>
          </cell>
          <cell r="F201">
            <v>239669.76000000001</v>
          </cell>
          <cell r="G201">
            <v>239.66976</v>
          </cell>
        </row>
        <row r="202">
          <cell r="D202" t="str">
            <v>PAA220</v>
          </cell>
          <cell r="E202" t="str">
            <v>A.VII) UTILE (PERDITA) D'ESERCIZIO</v>
          </cell>
          <cell r="F202">
            <v>26885.870000064373</v>
          </cell>
          <cell r="G202">
            <v>26.885870000064372</v>
          </cell>
        </row>
        <row r="203">
          <cell r="D203" t="str">
            <v>PBZ999</v>
          </cell>
          <cell r="E203" t="str">
            <v>B)  FONDI PER RISCHI E ONERI</v>
          </cell>
          <cell r="F203">
            <v>30394553.25</v>
          </cell>
          <cell r="G203">
            <v>30394.553250000001</v>
          </cell>
        </row>
        <row r="204">
          <cell r="D204" t="str">
            <v>PBA000</v>
          </cell>
          <cell r="E204" t="str">
            <v>B.I)  FONDI PER IMPOSTE, ANCHE DIFFERITE</v>
          </cell>
          <cell r="F204">
            <v>0</v>
          </cell>
          <cell r="G204">
            <v>0</v>
          </cell>
        </row>
        <row r="205">
          <cell r="D205" t="str">
            <v>PBA010</v>
          </cell>
          <cell r="E205" t="str">
            <v>B.II)  FONDI PER RISCHI</v>
          </cell>
          <cell r="F205">
            <v>19506327.620000001</v>
          </cell>
          <cell r="G205">
            <v>19506.32762</v>
          </cell>
        </row>
        <row r="206">
          <cell r="D206" t="str">
            <v>PBA020</v>
          </cell>
          <cell r="E206" t="str">
            <v>B.II.1) Fondo rischi per cause civili ed oneri processuali</v>
          </cell>
          <cell r="F206">
            <v>2979655.87</v>
          </cell>
          <cell r="G206">
            <v>2979.65587</v>
          </cell>
        </row>
        <row r="207">
          <cell r="D207" t="str">
            <v>PBA030</v>
          </cell>
          <cell r="E207" t="str">
            <v>B.II.2) Fondo rischi per contenzioso personale dipendente</v>
          </cell>
          <cell r="F207">
            <v>2295280</v>
          </cell>
          <cell r="G207">
            <v>2295.2800000000002</v>
          </cell>
        </row>
        <row r="208">
          <cell r="D208" t="str">
            <v>PBA040</v>
          </cell>
          <cell r="E208" t="str">
            <v>B.II.3) Fondo rischi connessi all'acquisto di prestazioni sanitarie da privato</v>
          </cell>
          <cell r="F208">
            <v>1158200</v>
          </cell>
          <cell r="G208">
            <v>1158.2</v>
          </cell>
        </row>
        <row r="209">
          <cell r="D209" t="str">
            <v>PBA050</v>
          </cell>
          <cell r="E209" t="str">
            <v>B.II.4) Fondo rischi per copertura diretta dei rischi (autoassicurazione)</v>
          </cell>
          <cell r="F209">
            <v>12936191.75</v>
          </cell>
          <cell r="G209">
            <v>12936.19175</v>
          </cell>
        </row>
        <row r="210">
          <cell r="D210" t="str">
            <v>PBA060</v>
          </cell>
          <cell r="E210" t="str">
            <v>B.II.5) Altri fondi rischi</v>
          </cell>
          <cell r="F210">
            <v>137000</v>
          </cell>
          <cell r="G210">
            <v>137</v>
          </cell>
        </row>
        <row r="211">
          <cell r="D211" t="str">
            <v>PBA070</v>
          </cell>
          <cell r="E211" t="str">
            <v>B.III)  FONDI DA DISTRIBUIRE</v>
          </cell>
          <cell r="F211">
            <v>0</v>
          </cell>
          <cell r="G211">
            <v>0</v>
          </cell>
        </row>
        <row r="212">
          <cell r="D212" t="str">
            <v>PBA080</v>
          </cell>
          <cell r="E212" t="str">
            <v>B.III.1) FSR Indistinto da distribuire</v>
          </cell>
          <cell r="F212">
            <v>0</v>
          </cell>
          <cell r="G212">
            <v>0</v>
          </cell>
        </row>
        <row r="213">
          <cell r="D213" t="str">
            <v>PBA090</v>
          </cell>
          <cell r="E213" t="str">
            <v>B.III.2) FSR Vincolato da distribuire</v>
          </cell>
          <cell r="F213">
            <v>0</v>
          </cell>
          <cell r="G213">
            <v>0</v>
          </cell>
        </row>
        <row r="214">
          <cell r="D214" t="str">
            <v>PBA100</v>
          </cell>
          <cell r="E214" t="str">
            <v>B.III.3) Fondo per ripiano disavanzi pregressi</v>
          </cell>
          <cell r="F214">
            <v>0</v>
          </cell>
          <cell r="G214">
            <v>0</v>
          </cell>
        </row>
        <row r="215">
          <cell r="D215" t="str">
            <v>PBA110</v>
          </cell>
          <cell r="E215" t="str">
            <v>B.III.4) Fondo Finanziamento sanitario aggiuntivo corrente LEA</v>
          </cell>
          <cell r="F215">
            <v>0</v>
          </cell>
          <cell r="G215">
            <v>0</v>
          </cell>
        </row>
        <row r="216">
          <cell r="D216" t="str">
            <v>PBA120</v>
          </cell>
          <cell r="E216" t="str">
            <v>B.III.5)  Fondo Finanziamento sanitario aggiuntivo corrente extra LEA</v>
          </cell>
          <cell r="F216">
            <v>0</v>
          </cell>
          <cell r="G216">
            <v>0</v>
          </cell>
        </row>
        <row r="217">
          <cell r="D217" t="str">
            <v>PBA130</v>
          </cell>
          <cell r="E217" t="str">
            <v>B.III.6)  Fondo Finanziamento per ricerca</v>
          </cell>
          <cell r="F217">
            <v>0</v>
          </cell>
          <cell r="G217">
            <v>0</v>
          </cell>
        </row>
        <row r="218">
          <cell r="D218" t="str">
            <v>PBA140</v>
          </cell>
          <cell r="E218" t="str">
            <v>B.III.7)  Fondo Finanziamento per investimenti</v>
          </cell>
          <cell r="F218">
            <v>0</v>
          </cell>
          <cell r="G218">
            <v>0</v>
          </cell>
        </row>
        <row r="219">
          <cell r="D219" t="str">
            <v>PBA150</v>
          </cell>
          <cell r="E219" t="str">
            <v>B.IV)  QUOTE INUTILIZZATE CONTRIBUTI</v>
          </cell>
          <cell r="F219">
            <v>3407.49</v>
          </cell>
          <cell r="G219">
            <v>3.4074899999999997</v>
          </cell>
        </row>
        <row r="220">
          <cell r="D220" t="str">
            <v>PBA160</v>
          </cell>
          <cell r="E220" t="str">
            <v>B.IV.1) Quote inutilizzate contributi da Regione o Prov. Aut. Per quota F.S. vincolato</v>
          </cell>
          <cell r="F220">
            <v>3407.49</v>
          </cell>
          <cell r="G220">
            <v>3.4074899999999997</v>
          </cell>
        </row>
        <row r="221">
          <cell r="D221" t="str">
            <v>PBA170</v>
          </cell>
          <cell r="E221" t="str">
            <v>B.IV.2) Quote inutilizzate contributi vincolati da soggetti pubblici (extra fondo)</v>
          </cell>
          <cell r="F221">
            <v>0</v>
          </cell>
          <cell r="G221">
            <v>0</v>
          </cell>
        </row>
        <row r="222">
          <cell r="D222" t="str">
            <v>PBA180</v>
          </cell>
          <cell r="E222" t="str">
            <v>B.IV.3) Quote inutilizzate contributi per ricerca</v>
          </cell>
          <cell r="F222">
            <v>0</v>
          </cell>
          <cell r="G222">
            <v>0</v>
          </cell>
        </row>
        <row r="223">
          <cell r="D223" t="str">
            <v>PBA190</v>
          </cell>
          <cell r="E223" t="str">
            <v>B.IV.4) Quote inutilizzate contributi vincolati da privati</v>
          </cell>
          <cell r="F223">
            <v>0</v>
          </cell>
          <cell r="G223">
            <v>0</v>
          </cell>
        </row>
        <row r="224">
          <cell r="D224" t="str">
            <v>PBA200</v>
          </cell>
          <cell r="E224" t="str">
            <v>B.V)  ALTRI FONDI PER ONERI E SPESE</v>
          </cell>
          <cell r="F224">
            <v>10884818.140000001</v>
          </cell>
          <cell r="G224">
            <v>10884.818140000001</v>
          </cell>
        </row>
        <row r="225">
          <cell r="D225" t="str">
            <v>PBA210</v>
          </cell>
          <cell r="E225" t="str">
            <v>B.V.1) Fondi integrativi pensione</v>
          </cell>
          <cell r="F225">
            <v>0</v>
          </cell>
          <cell r="G225">
            <v>0</v>
          </cell>
        </row>
        <row r="226">
          <cell r="D226" t="str">
            <v>PBA220</v>
          </cell>
          <cell r="E226" t="str">
            <v>B.V.2) Fondo rinnovi contrattuali</v>
          </cell>
          <cell r="F226">
            <v>7669440.1600000001</v>
          </cell>
          <cell r="G226">
            <v>7669.4401600000001</v>
          </cell>
        </row>
        <row r="227">
          <cell r="D227" t="str">
            <v>PBA230</v>
          </cell>
          <cell r="E227" t="str">
            <v xml:space="preserve">B.V.2.a) Fondo rinnovi contrattuali personale dipendente </v>
          </cell>
          <cell r="F227">
            <v>4027511.2199999997</v>
          </cell>
          <cell r="G227">
            <v>4027.5112199999999</v>
          </cell>
        </row>
        <row r="228">
          <cell r="D228" t="str">
            <v>PBA240</v>
          </cell>
          <cell r="E228" t="str">
            <v>B.V.2.b) Fondo rinnovi convenzioni MMG/PLS/MCA</v>
          </cell>
          <cell r="F228">
            <v>3195695.38</v>
          </cell>
          <cell r="G228">
            <v>3195.6953800000001</v>
          </cell>
        </row>
        <row r="229">
          <cell r="D229" t="str">
            <v>PBA250</v>
          </cell>
          <cell r="E229" t="str">
            <v>B.V.2.c) Fondo rinnovi convenzioni medici Sumai</v>
          </cell>
          <cell r="F229">
            <v>446233.56000000006</v>
          </cell>
          <cell r="G229">
            <v>446.23356000000007</v>
          </cell>
        </row>
        <row r="230">
          <cell r="D230" t="str">
            <v>PBA260</v>
          </cell>
          <cell r="E230" t="str">
            <v>B.V.3) Altri fondi per oneri e spese</v>
          </cell>
          <cell r="F230">
            <v>3215377.98</v>
          </cell>
          <cell r="G230">
            <v>3215.3779800000002</v>
          </cell>
        </row>
        <row r="231">
          <cell r="D231" t="str">
            <v>PCZ999</v>
          </cell>
          <cell r="E231" t="str">
            <v>C)  TRATTAMENTO FINE RAPPORTO</v>
          </cell>
          <cell r="F231">
            <v>2164953.36</v>
          </cell>
          <cell r="G231">
            <v>2164.95336</v>
          </cell>
        </row>
        <row r="232">
          <cell r="D232" t="str">
            <v>PCA000</v>
          </cell>
          <cell r="E232" t="str">
            <v>C.I)  FONDO PER PREMI OPEROSITA' MEDICI SUMAI</v>
          </cell>
          <cell r="F232">
            <v>2164953.36</v>
          </cell>
          <cell r="G232">
            <v>2164.95336</v>
          </cell>
        </row>
        <row r="233">
          <cell r="D233" t="str">
            <v>PCA010</v>
          </cell>
          <cell r="E233" t="str">
            <v>C.II)  FONDO PER TRATTAMENTO DI FINE RAPPORTO DIPENDENTI</v>
          </cell>
          <cell r="F233">
            <v>0</v>
          </cell>
          <cell r="G233">
            <v>0</v>
          </cell>
        </row>
        <row r="234">
          <cell r="D234" t="str">
            <v>PDZ999</v>
          </cell>
          <cell r="E234" t="str">
            <v>D)  DEBITI</v>
          </cell>
          <cell r="F234">
            <v>133815141.18999998</v>
          </cell>
          <cell r="G234">
            <v>133815.14118999999</v>
          </cell>
        </row>
        <row r="235">
          <cell r="D235" t="str">
            <v>PDA000</v>
          </cell>
          <cell r="E235" t="str">
            <v>D.I) DEBITI PER MUTUI PASSIVI</v>
          </cell>
          <cell r="F235">
            <v>0</v>
          </cell>
          <cell r="G235">
            <v>0</v>
          </cell>
        </row>
        <row r="236">
          <cell r="D236" t="str">
            <v>PDA010</v>
          </cell>
          <cell r="E236" t="str">
            <v>D.II) DEBITI V/STATO</v>
          </cell>
          <cell r="F236">
            <v>3948.65</v>
          </cell>
          <cell r="G236">
            <v>3.9486500000000002</v>
          </cell>
        </row>
        <row r="237">
          <cell r="D237" t="str">
            <v>PDA020</v>
          </cell>
          <cell r="E237" t="str">
            <v>D.II.1) Debiti v/Stato per mobilità passiva extraregionale</v>
          </cell>
          <cell r="F237">
            <v>0</v>
          </cell>
          <cell r="G237">
            <v>0</v>
          </cell>
        </row>
        <row r="238">
          <cell r="D238" t="str">
            <v>PDA030</v>
          </cell>
          <cell r="E238" t="str">
            <v>D.II.2) Debiti v/Stato per mobilità passiva internazionale</v>
          </cell>
          <cell r="F238">
            <v>0</v>
          </cell>
          <cell r="G238">
            <v>0</v>
          </cell>
        </row>
        <row r="239">
          <cell r="D239" t="str">
            <v>PDA040</v>
          </cell>
          <cell r="E239" t="str">
            <v>D.II.3) Acconto quota FSR  v/Stato</v>
          </cell>
          <cell r="F239">
            <v>0</v>
          </cell>
          <cell r="G239">
            <v>0</v>
          </cell>
        </row>
        <row r="240">
          <cell r="D240" t="str">
            <v>PDA050</v>
          </cell>
          <cell r="E240" t="str">
            <v>D.II.4) Debiti v/Stato per restituzione finanziamenti - per ricerca</v>
          </cell>
          <cell r="F240">
            <v>0</v>
          </cell>
          <cell r="G240">
            <v>0</v>
          </cell>
        </row>
        <row r="241">
          <cell r="D241" t="str">
            <v>PDA060</v>
          </cell>
          <cell r="E241" t="str">
            <v>D.II.5) Altri Debiti v/Stato</v>
          </cell>
          <cell r="F241">
            <v>3948.65</v>
          </cell>
          <cell r="G241">
            <v>3.9486500000000002</v>
          </cell>
        </row>
        <row r="242">
          <cell r="D242" t="str">
            <v>PDA070</v>
          </cell>
          <cell r="E242" t="str">
            <v>D.III) DEBITI V/REGIONE O PROVINCIA AUTONOMA</v>
          </cell>
          <cell r="F242">
            <v>0</v>
          </cell>
          <cell r="G242">
            <v>0</v>
          </cell>
        </row>
        <row r="243">
          <cell r="D243" t="str">
            <v>PDA080</v>
          </cell>
          <cell r="E243" t="str">
            <v>D.III.1) Debiti v/Regione o Provincia Autonoma per finanziamenti</v>
          </cell>
          <cell r="F243">
            <v>0</v>
          </cell>
          <cell r="G243">
            <v>0</v>
          </cell>
        </row>
        <row r="244">
          <cell r="D244" t="str">
            <v>PDA090</v>
          </cell>
          <cell r="E244" t="str">
            <v>D.III.2) Debiti v/Regione o Provincia Autonoma per mobilità passiva intraregionale</v>
          </cell>
          <cell r="F244">
            <v>0</v>
          </cell>
          <cell r="G244">
            <v>0</v>
          </cell>
        </row>
        <row r="245">
          <cell r="D245" t="str">
            <v>PDA100</v>
          </cell>
          <cell r="E245" t="str">
            <v>D.III.3) Debiti v/Regione o Provincia Autonoma per mobilità passiva extraregionale</v>
          </cell>
          <cell r="F245">
            <v>0</v>
          </cell>
          <cell r="G245">
            <v>0</v>
          </cell>
        </row>
        <row r="246">
          <cell r="D246" t="str">
            <v>PDA110</v>
          </cell>
          <cell r="E246" t="str">
            <v>D.III.4) Acconto quota FSR da Regione o Provincia Autonoma</v>
          </cell>
          <cell r="F246">
            <v>0</v>
          </cell>
          <cell r="G246">
            <v>0</v>
          </cell>
        </row>
        <row r="247">
          <cell r="D247" t="str">
            <v>PDA120</v>
          </cell>
          <cell r="E247" t="str">
            <v>D.III.5) Altri debiti v/Regione o Provincia Autonoma</v>
          </cell>
          <cell r="F247">
            <v>0</v>
          </cell>
          <cell r="G247">
            <v>0</v>
          </cell>
        </row>
        <row r="248">
          <cell r="D248" t="str">
            <v>PDA130</v>
          </cell>
          <cell r="E248" t="str">
            <v>D.IV) DEBITI V/COMUNI</v>
          </cell>
          <cell r="F248">
            <v>560117.30000000005</v>
          </cell>
          <cell r="G248">
            <v>560.1173</v>
          </cell>
        </row>
        <row r="249">
          <cell r="D249" t="str">
            <v>PDA140</v>
          </cell>
          <cell r="E249" t="str">
            <v>D.V) DEBITI V/AZIENDE SANITARIE PUBBLICHE</v>
          </cell>
          <cell r="F249">
            <v>1526583.39</v>
          </cell>
          <cell r="G249">
            <v>1526.58339</v>
          </cell>
        </row>
        <row r="250">
          <cell r="D250" t="str">
            <v>PDA150</v>
          </cell>
          <cell r="E250" t="str">
            <v>D.V.1) Debiti v/Aziende sanitarie pubbliche della Regione</v>
          </cell>
          <cell r="F250">
            <v>1410657.42</v>
          </cell>
          <cell r="G250">
            <v>1410.65742</v>
          </cell>
        </row>
        <row r="251">
          <cell r="D251" t="str">
            <v>PDA160</v>
          </cell>
          <cell r="E251" t="str">
            <v>D.V.1.a) Debiti v/Aziende sanitarie pubbliche della Regione - per quota FSR</v>
          </cell>
          <cell r="F251">
            <v>0</v>
          </cell>
          <cell r="G251">
            <v>0</v>
          </cell>
        </row>
        <row r="252">
          <cell r="D252" t="str">
            <v>PDA170</v>
          </cell>
          <cell r="E252" t="str">
            <v>D.V.1.b) Debiti v/Aziende sanitarie pubbliche della Regione - per finanziamento sanitario aggiuntivo corrente LEA</v>
          </cell>
          <cell r="F252">
            <v>0</v>
          </cell>
          <cell r="G252">
            <v>0</v>
          </cell>
        </row>
        <row r="253">
          <cell r="D253" t="str">
            <v>PDA180</v>
          </cell>
          <cell r="E253" t="str">
            <v>D.V.1.c) Debiti v/Aziende sanitarie pubbliche della Regione - per finanziamento sanitario aggiuntivo corrente extra LEA</v>
          </cell>
          <cell r="F253">
            <v>0</v>
          </cell>
          <cell r="G253">
            <v>0</v>
          </cell>
        </row>
        <row r="254">
          <cell r="D254" t="str">
            <v>PDA190</v>
          </cell>
          <cell r="E254" t="str">
            <v>D.V.1.d) Debiti v/Aziende sanitarie pubbliche della Regione - per mobilità in compensazione</v>
          </cell>
          <cell r="F254">
            <v>0</v>
          </cell>
          <cell r="G254">
            <v>0</v>
          </cell>
        </row>
        <row r="255">
          <cell r="D255" t="str">
            <v>PDA200</v>
          </cell>
          <cell r="E255" t="str">
            <v>D.V.1.e) Debiti v/Aziende sanitarie pubbliche della Regione - per mobilità non in compensazione</v>
          </cell>
          <cell r="F255">
            <v>0</v>
          </cell>
          <cell r="G255">
            <v>0</v>
          </cell>
        </row>
        <row r="256">
          <cell r="D256" t="str">
            <v>PDA210</v>
          </cell>
          <cell r="E256" t="str">
            <v>D.V.1.f) Debiti v/Aziende sanitarie pubbliche della Regione - per altre prestazioni</v>
          </cell>
          <cell r="F256">
            <v>1410657.42</v>
          </cell>
          <cell r="G256">
            <v>1410.65742</v>
          </cell>
        </row>
        <row r="257">
          <cell r="D257" t="str">
            <v>PDA220</v>
          </cell>
          <cell r="E257" t="str">
            <v xml:space="preserve">D.V.2) Debiti v/Aziende sanitarie pubbliche Extraregione </v>
          </cell>
          <cell r="F257">
            <v>115925.97</v>
          </cell>
          <cell r="G257">
            <v>115.92597000000001</v>
          </cell>
        </row>
        <row r="258">
          <cell r="D258" t="str">
            <v>PDA230</v>
          </cell>
          <cell r="E258" t="str">
            <v>D.V.3) Debiti v/Aziende sanitarie pubbliche della Regione per versamenti c/ patrimonio netto</v>
          </cell>
          <cell r="F258">
            <v>0</v>
          </cell>
          <cell r="G258">
            <v>0</v>
          </cell>
        </row>
        <row r="259">
          <cell r="D259" t="str">
            <v>PDA240</v>
          </cell>
          <cell r="E259" t="str">
            <v>D.VI) DEBITI V/SOCIETA' PARTECIPATE E/O ENTI DIPENDENTI DELLA REGIONE</v>
          </cell>
          <cell r="F259">
            <v>2792807.18</v>
          </cell>
          <cell r="G259">
            <v>2792.8071800000002</v>
          </cell>
        </row>
        <row r="260">
          <cell r="D260" t="str">
            <v>PDA250</v>
          </cell>
          <cell r="E260" t="str">
            <v>D.VI.1) Debiti v/enti regionali</v>
          </cell>
          <cell r="F260">
            <v>18709.93</v>
          </cell>
          <cell r="G260">
            <v>18.70993</v>
          </cell>
        </row>
        <row r="261">
          <cell r="D261" t="str">
            <v>PDA260</v>
          </cell>
          <cell r="E261" t="str">
            <v>D.VI.2) Debiti v/sperimentazioni gestionali</v>
          </cell>
          <cell r="F261">
            <v>0</v>
          </cell>
          <cell r="G261">
            <v>0</v>
          </cell>
        </row>
        <row r="262">
          <cell r="D262" t="str">
            <v>PDA270</v>
          </cell>
          <cell r="E262" t="str">
            <v>D.VI.3) Debiti v/altre partecipate</v>
          </cell>
          <cell r="F262">
            <v>2774097.25</v>
          </cell>
          <cell r="G262">
            <v>2774.0972499999998</v>
          </cell>
        </row>
        <row r="263">
          <cell r="D263" t="str">
            <v>PDA280</v>
          </cell>
          <cell r="E263" t="str">
            <v>D.VII) DEBITI V/FORNITORI</v>
          </cell>
          <cell r="F263">
            <v>85637872.909999996</v>
          </cell>
          <cell r="G263">
            <v>85637.872909999991</v>
          </cell>
        </row>
        <row r="264">
          <cell r="D264" t="str">
            <v>PDA290</v>
          </cell>
          <cell r="E264" t="str">
            <v xml:space="preserve">D.VII.1) Debiti verso erogatori (privati accreditati e convenzionati) di prestazioni sanitarie </v>
          </cell>
          <cell r="F264">
            <v>37002300.670000002</v>
          </cell>
          <cell r="G264">
            <v>37002.300670000004</v>
          </cell>
        </row>
        <row r="265">
          <cell r="D265" t="str">
            <v>PDA300</v>
          </cell>
          <cell r="E265" t="str">
            <v>D.VII.2) Debiti verso altri fornitori</v>
          </cell>
          <cell r="F265">
            <v>48635572.240000002</v>
          </cell>
          <cell r="G265">
            <v>48635.572240000001</v>
          </cell>
        </row>
        <row r="266">
          <cell r="D266" t="str">
            <v>PDA310</v>
          </cell>
          <cell r="E266" t="str">
            <v>D.VIII) DEBITI V/ISTITUTO TESORIERE</v>
          </cell>
          <cell r="F266">
            <v>0</v>
          </cell>
          <cell r="G266">
            <v>0</v>
          </cell>
        </row>
        <row r="267">
          <cell r="D267" t="str">
            <v>PDA320</v>
          </cell>
          <cell r="E267" t="str">
            <v>D.IX) DEBITI TRIBUTARI</v>
          </cell>
          <cell r="F267">
            <v>11345628.810000002</v>
          </cell>
          <cell r="G267">
            <v>11345.628810000002</v>
          </cell>
        </row>
        <row r="268">
          <cell r="D268" t="str">
            <v>PDA330</v>
          </cell>
          <cell r="E268" t="str">
            <v>D.X) DEBITI V/ISTITUTI PREVIDENZIALI, ASSISTENZIALI E SICUREZZA SOCIALE</v>
          </cell>
          <cell r="F268">
            <v>12237991.819999997</v>
          </cell>
          <cell r="G268">
            <v>12237.991819999997</v>
          </cell>
        </row>
        <row r="269">
          <cell r="D269" t="str">
            <v>PDA340</v>
          </cell>
          <cell r="E269" t="str">
            <v>D.XI) DEBITI V/ALTRI</v>
          </cell>
          <cell r="F269">
            <v>19710191.129999999</v>
          </cell>
          <cell r="G269">
            <v>19710.191129999999</v>
          </cell>
        </row>
        <row r="270">
          <cell r="D270" t="str">
            <v>PDA350</v>
          </cell>
          <cell r="E270" t="str">
            <v>D.XI.1) Debiti v/altri finanziatori</v>
          </cell>
          <cell r="F270">
            <v>0</v>
          </cell>
          <cell r="G270">
            <v>0</v>
          </cell>
        </row>
        <row r="271">
          <cell r="D271" t="str">
            <v>PDA360</v>
          </cell>
          <cell r="E271" t="str">
            <v>D.XI.2) Debiti v/dipendenti</v>
          </cell>
          <cell r="F271">
            <v>13984401.379999999</v>
          </cell>
          <cell r="G271">
            <v>13984.401379999999</v>
          </cell>
        </row>
        <row r="272">
          <cell r="D272" t="str">
            <v>PDA370</v>
          </cell>
          <cell r="E272" t="str">
            <v>D.XI.3) Debiti v/gestioni liquidatorie</v>
          </cell>
          <cell r="F272">
            <v>0</v>
          </cell>
          <cell r="G272">
            <v>0</v>
          </cell>
        </row>
        <row r="273">
          <cell r="D273" t="str">
            <v>PDA380</v>
          </cell>
          <cell r="E273" t="str">
            <v>D.XI.4) Altri debiti diversi</v>
          </cell>
          <cell r="F273">
            <v>5725789.7499999991</v>
          </cell>
          <cell r="G273">
            <v>5725.789749999999</v>
          </cell>
        </row>
        <row r="274">
          <cell r="D274" t="str">
            <v>PEZ999</v>
          </cell>
          <cell r="E274" t="str">
            <v>E)  RATEI E RISCONTI PASSIVI</v>
          </cell>
          <cell r="F274">
            <v>1100.05</v>
          </cell>
          <cell r="G274">
            <v>1.10005</v>
          </cell>
        </row>
        <row r="275">
          <cell r="D275" t="str">
            <v>PEA000</v>
          </cell>
          <cell r="E275" t="str">
            <v>E.I) RATEI PASSIVI</v>
          </cell>
          <cell r="F275">
            <v>160.05000000000001</v>
          </cell>
          <cell r="G275">
            <v>0.16005</v>
          </cell>
        </row>
        <row r="276">
          <cell r="D276" t="str">
            <v>PEA010</v>
          </cell>
          <cell r="E276" t="str">
            <v>E.I.1) Ratei passivi</v>
          </cell>
          <cell r="F276">
            <v>160.05000000000001</v>
          </cell>
          <cell r="G276">
            <v>0.16005</v>
          </cell>
        </row>
        <row r="277">
          <cell r="D277" t="str">
            <v>PEA020</v>
          </cell>
          <cell r="E277" t="str">
            <v>E.I.2) Ratei passivi v/Aziende sanitarie pubbliche della Regione</v>
          </cell>
          <cell r="F277">
            <v>0</v>
          </cell>
          <cell r="G277">
            <v>0</v>
          </cell>
        </row>
        <row r="278">
          <cell r="D278" t="str">
            <v>PEA030</v>
          </cell>
          <cell r="E278" t="str">
            <v>E.II) RISCONTI PASSIVI</v>
          </cell>
          <cell r="F278">
            <v>940</v>
          </cell>
          <cell r="G278">
            <v>0.94</v>
          </cell>
        </row>
        <row r="279">
          <cell r="D279" t="str">
            <v>PEA040</v>
          </cell>
          <cell r="E279" t="str">
            <v>E.II.1) Risconti passivi</v>
          </cell>
          <cell r="F279">
            <v>940</v>
          </cell>
          <cell r="G279">
            <v>0.94</v>
          </cell>
        </row>
        <row r="280">
          <cell r="D280" t="str">
            <v>PEA050</v>
          </cell>
          <cell r="E280" t="str">
            <v>E.II.2) Risconti passivi v/Aziende sanitarie pubbliche della Regione</v>
          </cell>
          <cell r="F280">
            <v>0</v>
          </cell>
          <cell r="G280">
            <v>0</v>
          </cell>
        </row>
        <row r="281">
          <cell r="D281" t="str">
            <v>PFZ999</v>
          </cell>
          <cell r="E281" t="str">
            <v>F)  CONTI D'ORDINE</v>
          </cell>
          <cell r="F281">
            <v>0</v>
          </cell>
          <cell r="G281">
            <v>0</v>
          </cell>
        </row>
        <row r="282">
          <cell r="D282" t="str">
            <v>PFA000</v>
          </cell>
          <cell r="E282" t="str">
            <v>F.I) CANONI DI LEASING ANCORA DA PAGARE</v>
          </cell>
          <cell r="F282">
            <v>0</v>
          </cell>
          <cell r="G282">
            <v>0</v>
          </cell>
        </row>
        <row r="283">
          <cell r="D283" t="str">
            <v>PFA010</v>
          </cell>
          <cell r="E283" t="str">
            <v>F.II) DEPOSITI CAUZIONALI</v>
          </cell>
          <cell r="F283">
            <v>0</v>
          </cell>
          <cell r="G283">
            <v>0</v>
          </cell>
        </row>
        <row r="284">
          <cell r="D284" t="str">
            <v>PFA020</v>
          </cell>
          <cell r="E284" t="str">
            <v>F.III) BENI IN COMODATO</v>
          </cell>
          <cell r="F284">
            <v>0</v>
          </cell>
          <cell r="G284">
            <v>0</v>
          </cell>
        </row>
        <row r="285">
          <cell r="D285" t="str">
            <v>PFA030</v>
          </cell>
          <cell r="E285" t="str">
            <v>F.IV) ALTRI CONTI D'ORDINE</v>
          </cell>
          <cell r="F285">
            <v>0</v>
          </cell>
          <cell r="G285">
            <v>0</v>
          </cell>
        </row>
      </sheetData>
      <sheetData sheetId="5">
        <row r="1">
          <cell r="A1" t="str">
            <v>Cod. Conto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e e riserve"/>
      <sheetName val="dettaglio PN"/>
      <sheetName val="Movimentazione Patrimonio Netto"/>
      <sheetName val="Tickmark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abSelected="1" view="pageBreakPreview" zoomScaleNormal="100" zoomScaleSheetLayoutView="100" workbookViewId="0">
      <pane xSplit="2" ySplit="2" topLeftCell="D3" activePane="bottomRight" state="frozen"/>
      <selection activeCell="H338" sqref="H338"/>
      <selection pane="topRight" activeCell="H338" sqref="H338"/>
      <selection pane="bottomLeft" activeCell="H338" sqref="H338"/>
      <selection pane="bottomRight" sqref="A1:D122"/>
    </sheetView>
  </sheetViews>
  <sheetFormatPr defaultColWidth="31.7109375" defaultRowHeight="15" x14ac:dyDescent="0.25"/>
  <cols>
    <col min="1" max="1" width="26.28515625" style="1" customWidth="1"/>
    <col min="2" max="2" width="60.28515625" style="1" customWidth="1"/>
    <col min="3" max="3" width="16.5703125" style="1" hidden="1" customWidth="1"/>
    <col min="4" max="4" width="30" style="1" customWidth="1"/>
    <col min="5" max="5" width="16.5703125" style="1" hidden="1" customWidth="1"/>
    <col min="6" max="6" width="0" style="47" hidden="1" customWidth="1"/>
    <col min="7" max="7" width="11.7109375" style="1" hidden="1" customWidth="1"/>
    <col min="8" max="8" width="18.5703125" style="1" hidden="1" customWidth="1"/>
    <col min="9" max="9" width="13.28515625" style="481" hidden="1" customWidth="1"/>
    <col min="10" max="10" width="11.85546875" style="1" hidden="1" customWidth="1"/>
    <col min="11" max="11" width="10" style="1" bestFit="1" customWidth="1"/>
    <col min="12" max="13" width="31.7109375" style="1"/>
    <col min="14" max="25" width="0" style="1" hidden="1" customWidth="1"/>
    <col min="26" max="16384" width="31.7109375" style="1"/>
  </cols>
  <sheetData>
    <row r="1" spans="1:11" ht="42" customHeight="1" x14ac:dyDescent="0.35">
      <c r="A1" s="853" t="s">
        <v>1749</v>
      </c>
      <c r="B1" s="2"/>
      <c r="C1" s="2"/>
      <c r="D1" s="2"/>
      <c r="E1" s="2"/>
    </row>
    <row r="2" spans="1:11" ht="18" x14ac:dyDescent="0.25">
      <c r="A2" s="836" t="s">
        <v>0</v>
      </c>
      <c r="B2" s="836"/>
      <c r="C2" s="293">
        <v>2019</v>
      </c>
      <c r="D2" s="488">
        <v>2021</v>
      </c>
      <c r="E2" s="293">
        <v>2018</v>
      </c>
    </row>
    <row r="3" spans="1:11" ht="18" x14ac:dyDescent="0.25">
      <c r="A3" s="3"/>
      <c r="B3" s="3"/>
      <c r="C3" s="4"/>
      <c r="D3" s="4"/>
      <c r="E3" s="4"/>
    </row>
    <row r="4" spans="1:11" ht="36" x14ac:dyDescent="0.25">
      <c r="A4" s="5" t="s">
        <v>1</v>
      </c>
      <c r="B4" s="6"/>
      <c r="C4" s="7"/>
      <c r="D4" s="7"/>
      <c r="E4" s="7"/>
    </row>
    <row r="5" spans="1:11" ht="18" x14ac:dyDescent="0.25">
      <c r="A5" s="8" t="s">
        <v>2</v>
      </c>
      <c r="B5" s="9" t="s">
        <v>3</v>
      </c>
      <c r="C5" s="26">
        <f>+'CE CONSUNTIVO 2019-21'!C7</f>
        <v>32508.749999761581</v>
      </c>
      <c r="D5" s="26">
        <f>+'CE CONSUNTIVO 2019-21'!I583</f>
        <v>-6.891787052154541E-8</v>
      </c>
      <c r="E5" s="26">
        <v>26885.869749844074</v>
      </c>
      <c r="G5" s="25"/>
      <c r="H5" s="25"/>
      <c r="J5" s="49"/>
      <c r="K5" s="49"/>
    </row>
    <row r="6" spans="1:11" ht="36" x14ac:dyDescent="0.25">
      <c r="A6" s="8"/>
      <c r="B6" s="10" t="s">
        <v>4</v>
      </c>
      <c r="C6" s="27"/>
      <c r="D6" s="27"/>
      <c r="E6" s="27"/>
      <c r="G6" s="25"/>
      <c r="H6" s="25"/>
      <c r="J6" s="49"/>
      <c r="K6" s="49"/>
    </row>
    <row r="7" spans="1:11" ht="18" x14ac:dyDescent="0.25">
      <c r="A7" s="12" t="s">
        <v>2</v>
      </c>
      <c r="B7" s="13" t="s">
        <v>5</v>
      </c>
      <c r="C7" s="28">
        <f>+'CE CONSUNTIVO 2019-21'!C431</f>
        <v>3457548.31</v>
      </c>
      <c r="D7" s="28">
        <f>+'CE CONSUNTIVO 2019-21'!I429</f>
        <v>3254752.1</v>
      </c>
      <c r="E7" s="28">
        <v>3222530.4772500033</v>
      </c>
      <c r="G7" s="25"/>
      <c r="H7" s="25"/>
      <c r="J7" s="49"/>
      <c r="K7" s="49"/>
    </row>
    <row r="8" spans="1:11" ht="18" x14ac:dyDescent="0.25">
      <c r="A8" s="12" t="s">
        <v>2</v>
      </c>
      <c r="B8" s="13" t="s">
        <v>6</v>
      </c>
      <c r="C8" s="28">
        <f>+'CE CONSUNTIVO 2019-21'!C432</f>
        <v>4285877.42</v>
      </c>
      <c r="D8" s="28">
        <f>+'CE CONSUNTIVO 2019-21'!I432</f>
        <v>5550543.419999999</v>
      </c>
      <c r="E8" s="28">
        <v>3409075.1830000002</v>
      </c>
      <c r="G8" s="25"/>
      <c r="H8" s="25"/>
      <c r="J8" s="49"/>
      <c r="K8" s="49"/>
    </row>
    <row r="9" spans="1:11" ht="18" x14ac:dyDescent="0.25">
      <c r="A9" s="12" t="s">
        <v>2</v>
      </c>
      <c r="B9" s="13" t="s">
        <v>7</v>
      </c>
      <c r="C9" s="28">
        <f>+'CE CONSUNTIVO 2019-21'!C427</f>
        <v>648713.16</v>
      </c>
      <c r="D9" s="28">
        <f>+'CE CONSUNTIVO 2019-21'!I427</f>
        <v>653625.09</v>
      </c>
      <c r="E9" s="28">
        <v>555069.59</v>
      </c>
      <c r="G9" s="25"/>
      <c r="H9" s="25"/>
      <c r="J9" s="49"/>
      <c r="K9" s="49"/>
    </row>
    <row r="10" spans="1:11" ht="18" x14ac:dyDescent="0.25">
      <c r="A10" s="5" t="s">
        <v>8</v>
      </c>
      <c r="B10" s="14"/>
      <c r="C10" s="29">
        <f>SUM(C7:C9)</f>
        <v>8392138.8900000006</v>
      </c>
      <c r="D10" s="29">
        <f>SUM(D7:D9)</f>
        <v>9458920.6099999994</v>
      </c>
      <c r="E10" s="29">
        <v>7186675.2502500033</v>
      </c>
      <c r="G10" s="25"/>
      <c r="H10" s="25"/>
      <c r="J10" s="49"/>
      <c r="K10" s="49"/>
    </row>
    <row r="11" spans="1:11" ht="18" x14ac:dyDescent="0.25">
      <c r="A11" s="12" t="s">
        <v>9</v>
      </c>
      <c r="B11" s="13" t="s">
        <v>10</v>
      </c>
      <c r="C11" s="30">
        <f>-'CE CONSUNTIVO 2019-21'!C134</f>
        <v>-8052483.0199999996</v>
      </c>
      <c r="D11" s="30">
        <f>-'CE CONSUNTIVO 2019-21'!I134</f>
        <v>-9247609.620000001</v>
      </c>
      <c r="E11" s="30">
        <v>-6410899.8099999996</v>
      </c>
      <c r="G11" s="25"/>
      <c r="H11" s="25"/>
      <c r="J11" s="49"/>
      <c r="K11" s="49"/>
    </row>
    <row r="12" spans="1:11" ht="55.5" customHeight="1" x14ac:dyDescent="0.25">
      <c r="A12" s="12" t="s">
        <v>9</v>
      </c>
      <c r="B12" s="13" t="s">
        <v>11</v>
      </c>
      <c r="C12" s="31"/>
      <c r="D12" s="31"/>
      <c r="E12" s="31"/>
      <c r="G12" s="25"/>
      <c r="H12" s="25"/>
      <c r="J12" s="49"/>
      <c r="K12" s="49"/>
    </row>
    <row r="13" spans="1:11" ht="54" x14ac:dyDescent="0.25">
      <c r="A13" s="5" t="s">
        <v>12</v>
      </c>
      <c r="B13" s="14"/>
      <c r="C13" s="29">
        <f>+C11</f>
        <v>-8052483.0199999996</v>
      </c>
      <c r="D13" s="29">
        <f>+D11</f>
        <v>-9247609.620000001</v>
      </c>
      <c r="E13" s="29">
        <v>-6410899.8099999996</v>
      </c>
      <c r="G13" s="25"/>
      <c r="H13" s="25"/>
      <c r="J13" s="49"/>
      <c r="K13" s="49"/>
    </row>
    <row r="14" spans="1:11" ht="18" x14ac:dyDescent="0.25">
      <c r="A14" s="12" t="s">
        <v>2</v>
      </c>
      <c r="B14" s="11" t="s">
        <v>13</v>
      </c>
      <c r="C14" s="32">
        <f>+'CE CONSUNTIVO 2019-21'!C462</f>
        <v>371420.79</v>
      </c>
      <c r="D14" s="32">
        <f>+'CE CONSUNTIVO 2019-21'!I462</f>
        <v>335678.04</v>
      </c>
      <c r="E14" s="32">
        <v>312664.49</v>
      </c>
      <c r="G14" s="25"/>
      <c r="H14" s="25"/>
      <c r="J14" s="49"/>
      <c r="K14" s="49"/>
    </row>
    <row r="15" spans="1:11" ht="18" x14ac:dyDescent="0.25">
      <c r="A15" s="12" t="s">
        <v>9</v>
      </c>
      <c r="B15" s="13" t="s">
        <v>14</v>
      </c>
      <c r="C15" s="32">
        <f>' SP 2019_2018_ASL BT'!J252-C14</f>
        <v>-172076.65999999963</v>
      </c>
      <c r="D15" s="32">
        <v>-150000</v>
      </c>
      <c r="E15" s="32">
        <v>-291771.8899999999</v>
      </c>
      <c r="G15" s="25"/>
      <c r="H15" s="25"/>
      <c r="J15" s="49"/>
      <c r="K15" s="49"/>
    </row>
    <row r="16" spans="1:11" ht="18" x14ac:dyDescent="0.25">
      <c r="A16" s="12" t="s">
        <v>2</v>
      </c>
      <c r="B16" s="11" t="s">
        <v>15</v>
      </c>
      <c r="C16" s="32">
        <v>0</v>
      </c>
      <c r="D16" s="32">
        <v>0</v>
      </c>
      <c r="E16" s="32">
        <v>0</v>
      </c>
      <c r="G16" s="25"/>
      <c r="H16" s="25"/>
      <c r="J16" s="49"/>
      <c r="K16" s="49"/>
    </row>
    <row r="17" spans="1:11" ht="18" x14ac:dyDescent="0.25">
      <c r="A17" s="12" t="s">
        <v>9</v>
      </c>
      <c r="B17" s="13" t="s">
        <v>16</v>
      </c>
      <c r="C17" s="32"/>
      <c r="D17" s="32"/>
      <c r="E17" s="32"/>
      <c r="G17" s="25"/>
      <c r="H17" s="25"/>
      <c r="J17" s="49"/>
      <c r="K17" s="49"/>
    </row>
    <row r="18" spans="1:11" ht="36" x14ac:dyDescent="0.25">
      <c r="A18" s="5" t="s">
        <v>17</v>
      </c>
      <c r="B18" s="14"/>
      <c r="C18" s="29">
        <f>SUM(C14:C17)</f>
        <v>199344.13000000035</v>
      </c>
      <c r="D18" s="29">
        <f>SUM(D14:D17)</f>
        <v>185678.03999999998</v>
      </c>
      <c r="E18" s="29">
        <v>20892.600000000093</v>
      </c>
      <c r="G18" s="25"/>
      <c r="H18" s="25"/>
      <c r="J18" s="49"/>
      <c r="K18" s="49"/>
    </row>
    <row r="19" spans="1:11" ht="18" x14ac:dyDescent="0.25">
      <c r="A19" s="12" t="s">
        <v>18</v>
      </c>
      <c r="B19" s="13" t="s">
        <v>19</v>
      </c>
      <c r="C19" s="32"/>
      <c r="D19" s="32"/>
      <c r="E19" s="32"/>
      <c r="G19" s="25"/>
      <c r="H19" s="25"/>
      <c r="J19" s="49"/>
      <c r="K19" s="49"/>
    </row>
    <row r="20" spans="1:11" ht="18" x14ac:dyDescent="0.25">
      <c r="A20" s="12" t="s">
        <v>2</v>
      </c>
      <c r="B20" s="11" t="s">
        <v>20</v>
      </c>
      <c r="C20" s="28">
        <f>+'CE CONSUNTIVO 2019-21'!C435</f>
        <v>44560.98</v>
      </c>
      <c r="D20" s="28">
        <f>+'CE CONSUNTIVO 2019-21'!I433</f>
        <v>0</v>
      </c>
      <c r="E20" s="28">
        <v>32178.92</v>
      </c>
      <c r="G20" s="25"/>
      <c r="H20" s="25"/>
      <c r="J20" s="49"/>
      <c r="K20" s="49"/>
    </row>
    <row r="21" spans="1:11" ht="18" x14ac:dyDescent="0.25">
      <c r="A21" s="15" t="s">
        <v>9</v>
      </c>
      <c r="B21" s="16" t="s">
        <v>21</v>
      </c>
      <c r="C21" s="28"/>
      <c r="D21" s="28"/>
      <c r="E21" s="28"/>
      <c r="G21" s="25"/>
      <c r="H21" s="25"/>
      <c r="J21" s="49"/>
      <c r="K21" s="49"/>
    </row>
    <row r="22" spans="1:11" ht="36" x14ac:dyDescent="0.25">
      <c r="A22" s="5" t="s">
        <v>22</v>
      </c>
      <c r="B22" s="14"/>
      <c r="C22" s="29">
        <f>SUM(C19:C21)</f>
        <v>44560.98</v>
      </c>
      <c r="D22" s="29">
        <f>SUM(D19:D21)</f>
        <v>0</v>
      </c>
      <c r="E22" s="29">
        <v>32178.92</v>
      </c>
      <c r="G22" s="25"/>
      <c r="H22" s="25"/>
      <c r="J22" s="49"/>
      <c r="K22" s="49"/>
    </row>
    <row r="23" spans="1:11" ht="18" x14ac:dyDescent="0.25">
      <c r="A23" s="12" t="s">
        <v>2</v>
      </c>
      <c r="B23" s="11" t="s">
        <v>23</v>
      </c>
      <c r="C23" s="33">
        <f>+'CE CONSUNTIVO 2019-21'!C453-'CE CONSUNTIVO 2019-21'!C472</f>
        <v>6062195.2200000007</v>
      </c>
      <c r="D23" s="33">
        <f>+'CE CONSUNTIVO 2019-21'!I453-'Rendiconto Finanziario'!D14</f>
        <v>4504451.4000000004</v>
      </c>
      <c r="E23" s="33">
        <v>7886364.8200000003</v>
      </c>
      <c r="G23" s="25"/>
      <c r="H23" s="25"/>
      <c r="J23" s="49"/>
      <c r="K23" s="49"/>
    </row>
    <row r="24" spans="1:11" ht="18" x14ac:dyDescent="0.25">
      <c r="A24" s="12" t="s">
        <v>9</v>
      </c>
      <c r="B24" s="13" t="s">
        <v>24</v>
      </c>
      <c r="C24" s="32">
        <f>' SP 2019_2018_ASL BT'!J218-C23</f>
        <v>-10280425.779999996</v>
      </c>
      <c r="D24" s="32">
        <v>-3000000</v>
      </c>
      <c r="E24" s="32">
        <v>-12290020.140000001</v>
      </c>
      <c r="G24" s="25"/>
      <c r="H24" s="25"/>
      <c r="J24" s="49"/>
      <c r="K24" s="49"/>
    </row>
    <row r="25" spans="1:11" ht="36" x14ac:dyDescent="0.25">
      <c r="A25" s="5" t="s">
        <v>25</v>
      </c>
      <c r="B25" s="14"/>
      <c r="C25" s="29">
        <f>SUM(C23:C24)</f>
        <v>-4218230.5599999949</v>
      </c>
      <c r="D25" s="29">
        <f>SUM(D23:D24)</f>
        <v>1504451.4000000004</v>
      </c>
      <c r="E25" s="29">
        <v>-4403655.32</v>
      </c>
      <c r="G25" s="25"/>
      <c r="H25" s="25"/>
      <c r="J25" s="49"/>
      <c r="K25" s="49"/>
    </row>
    <row r="26" spans="1:11" ht="54" x14ac:dyDescent="0.25">
      <c r="A26" s="24" t="s">
        <v>26</v>
      </c>
      <c r="B26" s="24"/>
      <c r="C26" s="34">
        <f>C10+C13+C18+C22+C25+C5</f>
        <v>-3602160.830000232</v>
      </c>
      <c r="D26" s="34">
        <f>D10+D13+D18+D22+D25+D5</f>
        <v>1901440.4299999299</v>
      </c>
      <c r="E26" s="34">
        <v>-3547922.4900001525</v>
      </c>
      <c r="G26" s="25"/>
      <c r="H26" s="25"/>
      <c r="J26" s="49"/>
      <c r="K26" s="49"/>
    </row>
    <row r="27" spans="1:11" ht="18" x14ac:dyDescent="0.25">
      <c r="A27" s="17"/>
      <c r="B27" s="17"/>
      <c r="C27" s="35"/>
      <c r="D27" s="35"/>
      <c r="E27" s="35"/>
      <c r="G27" s="25"/>
      <c r="H27" s="25"/>
      <c r="J27" s="49"/>
      <c r="K27" s="49"/>
    </row>
    <row r="28" spans="1:11" ht="18" x14ac:dyDescent="0.25">
      <c r="A28" s="12" t="s">
        <v>27</v>
      </c>
      <c r="B28" s="18" t="s">
        <v>3021</v>
      </c>
      <c r="C28" s="33">
        <f>+' SP 2019_2018_ASL BT'!J257</f>
        <v>0</v>
      </c>
      <c r="D28" s="33">
        <v>0</v>
      </c>
      <c r="E28" s="33">
        <v>-1804.0099999999998</v>
      </c>
      <c r="G28" s="25"/>
      <c r="H28" s="25"/>
      <c r="J28" s="49"/>
      <c r="K28" s="49"/>
    </row>
    <row r="29" spans="1:11" ht="54" x14ac:dyDescent="0.25">
      <c r="A29" s="12" t="s">
        <v>27</v>
      </c>
      <c r="B29" s="18" t="s">
        <v>28</v>
      </c>
      <c r="C29" s="32">
        <f>+' SP 2019_2018_ASL BT'!J263</f>
        <v>0</v>
      </c>
      <c r="D29" s="32">
        <v>0</v>
      </c>
      <c r="E29" s="32">
        <v>0</v>
      </c>
      <c r="G29" s="25"/>
      <c r="H29" s="25"/>
      <c r="J29" s="49"/>
      <c r="K29" s="49"/>
    </row>
    <row r="30" spans="1:11" ht="18" x14ac:dyDescent="0.25">
      <c r="A30" s="12" t="s">
        <v>27</v>
      </c>
      <c r="B30" s="18" t="s">
        <v>29</v>
      </c>
      <c r="C30" s="32">
        <f>+' SP 2019_2018_ASL BT'!J274</f>
        <v>-71762.580000000075</v>
      </c>
      <c r="D30" s="36">
        <f>+C30/4</f>
        <v>-17940.645000000019</v>
      </c>
      <c r="E30" s="32">
        <v>-2454907.2799999993</v>
      </c>
      <c r="G30" s="25"/>
      <c r="H30" s="25"/>
      <c r="J30" s="49"/>
      <c r="K30" s="49"/>
    </row>
    <row r="31" spans="1:11" ht="36" x14ac:dyDescent="0.25">
      <c r="A31" s="12" t="s">
        <v>27</v>
      </c>
      <c r="B31" s="18" t="s">
        <v>30</v>
      </c>
      <c r="C31" s="32">
        <f>+' SP 2019_2018_ASL BT'!J275</f>
        <v>331804.53000000026</v>
      </c>
      <c r="D31" s="36">
        <f>+C31/4</f>
        <v>82951.132500000065</v>
      </c>
      <c r="E31" s="32">
        <v>603671.48999999987</v>
      </c>
      <c r="G31" s="25"/>
      <c r="H31" s="25"/>
      <c r="J31" s="49"/>
      <c r="K31" s="49"/>
    </row>
    <row r="32" spans="1:11" ht="18" x14ac:dyDescent="0.25">
      <c r="A32" s="12" t="s">
        <v>27</v>
      </c>
      <c r="B32" s="18" t="s">
        <v>31</v>
      </c>
      <c r="C32" s="32"/>
      <c r="D32" s="32">
        <v>0</v>
      </c>
      <c r="E32" s="32"/>
      <c r="G32" s="25"/>
      <c r="H32" s="25"/>
      <c r="J32" s="49"/>
      <c r="K32" s="49"/>
    </row>
    <row r="33" spans="1:11" ht="18" x14ac:dyDescent="0.25">
      <c r="A33" s="12" t="s">
        <v>27</v>
      </c>
      <c r="B33" s="18" t="s">
        <v>32</v>
      </c>
      <c r="C33" s="36">
        <f>+' SP 2019_2018_ASL BT'!J297</f>
        <v>-8653988.900000006</v>
      </c>
      <c r="D33" s="36">
        <f>+C33/12</f>
        <v>-721165.74166666716</v>
      </c>
      <c r="E33" s="36">
        <v>15447891.479999989</v>
      </c>
      <c r="G33" s="25"/>
      <c r="H33" s="25"/>
      <c r="J33" s="49"/>
      <c r="K33" s="49"/>
    </row>
    <row r="34" spans="1:11" ht="18" x14ac:dyDescent="0.25">
      <c r="A34" s="12" t="s">
        <v>27</v>
      </c>
      <c r="B34" s="18" t="s">
        <v>33</v>
      </c>
      <c r="C34" s="36">
        <f>+' SP 2019_2018_ASL BT'!J305</f>
        <v>-441968.75000000373</v>
      </c>
      <c r="D34" s="36">
        <f>+C34/4</f>
        <v>-110492.18750000093</v>
      </c>
      <c r="E34" s="36">
        <v>1539102.6500000022</v>
      </c>
      <c r="G34" s="25"/>
      <c r="H34" s="25"/>
      <c r="J34" s="49"/>
      <c r="K34" s="49"/>
    </row>
    <row r="35" spans="1:11" ht="36" x14ac:dyDescent="0.25">
      <c r="A35" s="12" t="s">
        <v>27</v>
      </c>
      <c r="B35" s="18" t="s">
        <v>34</v>
      </c>
      <c r="C35" s="36">
        <f>+' SP 2019_2018_ASL BT'!J306</f>
        <v>147229.09000000544</v>
      </c>
      <c r="D35" s="36">
        <f>+C35/4</f>
        <v>36807.27250000136</v>
      </c>
      <c r="E35" s="36">
        <v>240218.03999999724</v>
      </c>
      <c r="G35" s="25"/>
      <c r="H35" s="25"/>
      <c r="J35" s="49"/>
      <c r="K35" s="49"/>
    </row>
    <row r="36" spans="1:11" ht="18" x14ac:dyDescent="0.25">
      <c r="A36" s="12" t="s">
        <v>27</v>
      </c>
      <c r="B36" s="18" t="s">
        <v>35</v>
      </c>
      <c r="C36" s="36">
        <f>+' SP 2019_2018_ASL BT'!J307+' SP 2019_2018_ASL BT'!J293</f>
        <v>5521598.4499999993</v>
      </c>
      <c r="D36" s="36">
        <f>C36/3*4</f>
        <v>7362131.2666666657</v>
      </c>
      <c r="E36" s="36">
        <v>-1509875.1800000018</v>
      </c>
      <c r="G36" s="25"/>
      <c r="H36" s="25"/>
      <c r="J36" s="49"/>
      <c r="K36" s="49"/>
    </row>
    <row r="37" spans="1:11" ht="36" x14ac:dyDescent="0.25">
      <c r="A37" s="19" t="s">
        <v>27</v>
      </c>
      <c r="B37" s="5" t="s">
        <v>36</v>
      </c>
      <c r="C37" s="37">
        <f>SUM(C28:C36)</f>
        <v>-3167088.1600000057</v>
      </c>
      <c r="D37" s="37">
        <f>SUM(D28:D36)</f>
        <v>6632291.0974999992</v>
      </c>
      <c r="E37" s="37">
        <v>13864297.189999988</v>
      </c>
      <c r="G37" s="25"/>
      <c r="H37" s="25"/>
      <c r="J37" s="49"/>
      <c r="K37" s="49"/>
    </row>
    <row r="38" spans="1:11" ht="18" x14ac:dyDescent="0.25">
      <c r="A38" s="19" t="s">
        <v>27</v>
      </c>
      <c r="B38" s="5" t="s">
        <v>37</v>
      </c>
      <c r="C38" s="37">
        <f>+' SP 2019_2018_ASL BT'!J312</f>
        <v>-557.1099999999999</v>
      </c>
      <c r="D38" s="37">
        <f>+' SP 2019_2018_ASL BT'!K312</f>
        <v>0</v>
      </c>
      <c r="E38" s="37">
        <v>-24350.14</v>
      </c>
      <c r="G38" s="25"/>
      <c r="H38" s="25"/>
      <c r="J38" s="49"/>
      <c r="K38" s="49"/>
    </row>
    <row r="39" spans="1:11" ht="36" x14ac:dyDescent="0.25">
      <c r="A39" s="12" t="s">
        <v>27</v>
      </c>
      <c r="B39" s="18" t="s">
        <v>38</v>
      </c>
      <c r="C39" s="36">
        <f>-' SP 2019_2018_ASL BT'!J109</f>
        <v>177.4</v>
      </c>
      <c r="D39" s="36">
        <f>-' SP 2019_2018_ASL BT'!K109</f>
        <v>0</v>
      </c>
      <c r="E39" s="36">
        <v>0</v>
      </c>
      <c r="G39" s="25"/>
      <c r="H39" s="25"/>
      <c r="J39" s="49"/>
      <c r="K39" s="49"/>
    </row>
    <row r="40" spans="1:11" ht="36" x14ac:dyDescent="0.25">
      <c r="A40" s="12" t="s">
        <v>27</v>
      </c>
      <c r="B40" s="18" t="s">
        <v>39</v>
      </c>
      <c r="C40" s="38">
        <v>0</v>
      </c>
      <c r="D40" s="38">
        <v>0</v>
      </c>
      <c r="E40" s="38">
        <v>0</v>
      </c>
      <c r="G40" s="25"/>
      <c r="H40" s="25"/>
      <c r="J40" s="49"/>
      <c r="K40" s="49"/>
    </row>
    <row r="41" spans="1:11" ht="36" x14ac:dyDescent="0.25">
      <c r="A41" s="12" t="s">
        <v>27</v>
      </c>
      <c r="B41" s="13" t="s">
        <v>40</v>
      </c>
      <c r="C41" s="38"/>
      <c r="D41" s="38"/>
      <c r="E41" s="38"/>
      <c r="G41" s="25"/>
      <c r="H41" s="25"/>
      <c r="J41" s="49"/>
      <c r="K41" s="49"/>
    </row>
    <row r="42" spans="1:11" ht="36" x14ac:dyDescent="0.25">
      <c r="A42" s="12" t="s">
        <v>27</v>
      </c>
      <c r="B42" s="13" t="s">
        <v>41</v>
      </c>
      <c r="C42" s="38"/>
      <c r="D42" s="38"/>
      <c r="E42" s="38"/>
      <c r="G42" s="25"/>
      <c r="H42" s="25"/>
      <c r="J42" s="49"/>
      <c r="K42" s="49"/>
    </row>
    <row r="43" spans="1:11" ht="36" x14ac:dyDescent="0.25">
      <c r="A43" s="12" t="s">
        <v>27</v>
      </c>
      <c r="B43" s="13" t="s">
        <v>42</v>
      </c>
      <c r="C43" s="38"/>
      <c r="D43" s="38"/>
      <c r="E43" s="38"/>
      <c r="G43" s="25"/>
      <c r="H43" s="25"/>
      <c r="J43" s="49"/>
      <c r="K43" s="49"/>
    </row>
    <row r="44" spans="1:11" ht="36" x14ac:dyDescent="0.25">
      <c r="A44" s="12" t="s">
        <v>27</v>
      </c>
      <c r="B44" s="18" t="s">
        <v>43</v>
      </c>
      <c r="C44" s="38"/>
      <c r="D44" s="38"/>
      <c r="E44" s="38"/>
      <c r="G44" s="25"/>
      <c r="H44" s="25"/>
      <c r="J44" s="49"/>
      <c r="K44" s="49"/>
    </row>
    <row r="45" spans="1:11" ht="36" x14ac:dyDescent="0.25">
      <c r="A45" s="12" t="s">
        <v>27</v>
      </c>
      <c r="B45" s="13" t="s">
        <v>44</v>
      </c>
      <c r="C45" s="38"/>
      <c r="D45" s="38"/>
      <c r="E45" s="38"/>
      <c r="G45" s="25"/>
      <c r="H45" s="25"/>
      <c r="J45" s="49"/>
      <c r="K45" s="49"/>
    </row>
    <row r="46" spans="1:11" ht="25.5" customHeight="1" x14ac:dyDescent="0.25">
      <c r="A46" s="12" t="s">
        <v>27</v>
      </c>
      <c r="B46" s="18" t="s">
        <v>45</v>
      </c>
      <c r="C46" s="38">
        <f>-' SP 2019_2018_ASL BT'!J126-' SP 2019_2018_ASL BT'!J144</f>
        <v>-26778655.66</v>
      </c>
      <c r="D46" s="36">
        <f>+C46*1.1</f>
        <v>-29456521.226000004</v>
      </c>
      <c r="E46" s="38">
        <v>515380.74000000209</v>
      </c>
      <c r="G46" s="25"/>
      <c r="H46" s="25"/>
      <c r="J46" s="49"/>
      <c r="K46" s="49"/>
    </row>
    <row r="47" spans="1:11" ht="24" customHeight="1" x14ac:dyDescent="0.25">
      <c r="A47" s="12" t="s">
        <v>27</v>
      </c>
      <c r="B47" s="18" t="s">
        <v>46</v>
      </c>
      <c r="C47" s="36">
        <f>-' SP 2019_2018_ASL BT'!J146</f>
        <v>-247769.97999999998</v>
      </c>
      <c r="D47" s="36">
        <f>+C47/4</f>
        <v>-61942.494999999995</v>
      </c>
      <c r="E47" s="36">
        <v>2509828.1500000004</v>
      </c>
      <c r="G47" s="25"/>
      <c r="H47" s="25"/>
      <c r="J47" s="49"/>
      <c r="K47" s="49"/>
    </row>
    <row r="48" spans="1:11" ht="18" x14ac:dyDescent="0.25">
      <c r="A48" s="12" t="s">
        <v>27</v>
      </c>
      <c r="B48" s="18" t="s">
        <v>47</v>
      </c>
      <c r="C48" s="36">
        <f>-' SP 2019_2018_ASL BT'!J147</f>
        <v>-1177379.6499999999</v>
      </c>
      <c r="D48" s="36">
        <f>+C48/4</f>
        <v>-294344.91249999998</v>
      </c>
      <c r="E48" s="36">
        <v>-1203777.3499999999</v>
      </c>
      <c r="G48" s="25"/>
      <c r="H48" s="25"/>
      <c r="J48" s="49"/>
      <c r="K48" s="49"/>
    </row>
    <row r="49" spans="1:11" ht="18" x14ac:dyDescent="0.25">
      <c r="A49" s="12" t="s">
        <v>27</v>
      </c>
      <c r="B49" s="20" t="s">
        <v>48</v>
      </c>
      <c r="C49" s="36">
        <v>0</v>
      </c>
      <c r="D49" s="36">
        <v>0</v>
      </c>
      <c r="E49" s="36">
        <v>0</v>
      </c>
      <c r="G49" s="25"/>
      <c r="H49" s="25"/>
      <c r="J49" s="49"/>
      <c r="K49" s="49"/>
    </row>
    <row r="50" spans="1:11" ht="18" x14ac:dyDescent="0.25">
      <c r="A50" s="12" t="s">
        <v>27</v>
      </c>
      <c r="B50" s="18" t="s">
        <v>49</v>
      </c>
      <c r="C50" s="36">
        <f>-' SP 2019_2018_ASL BT'!J160</f>
        <v>-70778.400000000023</v>
      </c>
      <c r="D50" s="36">
        <f>+C50/4</f>
        <v>-17694.600000000006</v>
      </c>
      <c r="E50" s="36">
        <v>408662.07000000007</v>
      </c>
      <c r="G50" s="25"/>
      <c r="H50" s="25"/>
      <c r="J50" s="49"/>
      <c r="K50" s="49"/>
    </row>
    <row r="51" spans="1:11" ht="18" x14ac:dyDescent="0.25">
      <c r="A51" s="12" t="s">
        <v>27</v>
      </c>
      <c r="B51" s="18" t="s">
        <v>50</v>
      </c>
      <c r="C51" s="36">
        <f>-' SP 2019_2018_ASL BT'!J161-' SP 2019_2018_ASL BT'!J156-C20</f>
        <v>7132514.7300000004</v>
      </c>
      <c r="D51" s="36">
        <v>10000</v>
      </c>
      <c r="E51" s="36">
        <v>-8814274.7100000028</v>
      </c>
      <c r="G51" s="25"/>
      <c r="H51" s="25"/>
      <c r="J51" s="49"/>
      <c r="K51" s="49"/>
    </row>
    <row r="52" spans="1:11" ht="18" x14ac:dyDescent="0.25">
      <c r="A52" s="8" t="s">
        <v>27</v>
      </c>
      <c r="B52" s="9" t="s">
        <v>51</v>
      </c>
      <c r="C52" s="39">
        <f>SUM(C39:C51)</f>
        <v>-21141891.559999999</v>
      </c>
      <c r="D52" s="39">
        <f>SUM(D39:D51)</f>
        <v>-29820503.233500008</v>
      </c>
      <c r="E52" s="39">
        <v>-6584181.0999999996</v>
      </c>
      <c r="G52" s="25"/>
      <c r="H52" s="25"/>
      <c r="J52" s="49"/>
      <c r="K52" s="49"/>
    </row>
    <row r="53" spans="1:11" ht="18" x14ac:dyDescent="0.25">
      <c r="A53" s="15" t="s">
        <v>27</v>
      </c>
      <c r="B53" s="18" t="s">
        <v>52</v>
      </c>
      <c r="C53" s="40">
        <f>-' SP 2019_2018_ASL BT'!J89</f>
        <v>-2528363.0999999996</v>
      </c>
      <c r="D53" s="40">
        <f>-' SP 2019_2018_ASL BT'!K89</f>
        <v>0</v>
      </c>
      <c r="E53" s="40">
        <v>-531471.00999999978</v>
      </c>
      <c r="F53" s="292"/>
      <c r="G53" s="25"/>
      <c r="H53" s="25"/>
      <c r="J53" s="49"/>
      <c r="K53" s="49"/>
    </row>
    <row r="54" spans="1:11" ht="36" x14ac:dyDescent="0.25">
      <c r="A54" s="15" t="s">
        <v>27</v>
      </c>
      <c r="B54" s="18" t="s">
        <v>53</v>
      </c>
      <c r="C54" s="38"/>
      <c r="D54" s="38"/>
      <c r="E54" s="38"/>
      <c r="G54" s="25"/>
      <c r="H54" s="25"/>
      <c r="J54" s="49"/>
      <c r="K54" s="49"/>
    </row>
    <row r="55" spans="1:11" ht="18" x14ac:dyDescent="0.25">
      <c r="A55" s="8" t="s">
        <v>27</v>
      </c>
      <c r="B55" s="10" t="s">
        <v>54</v>
      </c>
      <c r="C55" s="39">
        <f>SUM(C53:C54)</f>
        <v>-2528363.0999999996</v>
      </c>
      <c r="D55" s="39">
        <f>+'CE CONSUNTIVO 2019-21'!I436</f>
        <v>0</v>
      </c>
      <c r="E55" s="39">
        <v>-531471.00999999978</v>
      </c>
      <c r="G55" s="25"/>
      <c r="H55" s="25"/>
      <c r="J55" s="49"/>
      <c r="K55" s="49"/>
    </row>
    <row r="56" spans="1:11" ht="18" x14ac:dyDescent="0.25">
      <c r="A56" s="8" t="s">
        <v>27</v>
      </c>
      <c r="B56" s="9" t="s">
        <v>55</v>
      </c>
      <c r="C56" s="41">
        <f>-' SP 2019_2018_ASL BT'!J180</f>
        <v>-7770.260000000002</v>
      </c>
      <c r="D56" s="41">
        <f>+C56/4</f>
        <v>-1942.5650000000005</v>
      </c>
      <c r="E56" s="41">
        <v>14192.16</v>
      </c>
      <c r="G56" s="25"/>
      <c r="H56" s="25"/>
      <c r="J56" s="49"/>
      <c r="K56" s="49"/>
    </row>
    <row r="57" spans="1:11" ht="54" x14ac:dyDescent="0.25">
      <c r="A57" s="24" t="s">
        <v>56</v>
      </c>
      <c r="B57" s="24"/>
      <c r="C57" s="42">
        <f>C26+C37+C38+C52+C55+C56</f>
        <v>-30447831.020000238</v>
      </c>
      <c r="D57" s="42">
        <f>D26+D37+D38+D52+D55+D56</f>
        <v>-21288714.27100008</v>
      </c>
      <c r="E57" s="42">
        <v>3190564.6099998355</v>
      </c>
      <c r="G57" s="25"/>
      <c r="H57" s="25"/>
      <c r="J57" s="49"/>
      <c r="K57" s="49"/>
    </row>
    <row r="58" spans="1:11" ht="11.25" customHeight="1" x14ac:dyDescent="0.25">
      <c r="A58" s="17"/>
      <c r="B58" s="17"/>
      <c r="C58" s="43"/>
      <c r="D58" s="43"/>
      <c r="E58" s="43"/>
      <c r="F58" s="292"/>
      <c r="G58" s="25"/>
      <c r="H58" s="25"/>
      <c r="J58" s="49"/>
      <c r="K58" s="49"/>
    </row>
    <row r="59" spans="1:11" ht="36" x14ac:dyDescent="0.25">
      <c r="A59" s="5" t="s">
        <v>57</v>
      </c>
      <c r="B59" s="6"/>
      <c r="C59" s="44"/>
      <c r="D59" s="44"/>
      <c r="E59" s="44"/>
      <c r="G59" s="25"/>
      <c r="H59" s="25"/>
      <c r="J59" s="49"/>
      <c r="K59" s="49"/>
    </row>
    <row r="60" spans="1:11" ht="18" x14ac:dyDescent="0.25">
      <c r="A60" s="12" t="s">
        <v>9</v>
      </c>
      <c r="B60" s="13" t="s">
        <v>58</v>
      </c>
      <c r="C60" s="38"/>
      <c r="D60" s="38"/>
      <c r="E60" s="38"/>
      <c r="G60" s="25"/>
      <c r="H60" s="25"/>
      <c r="J60" s="49"/>
      <c r="K60" s="49"/>
    </row>
    <row r="61" spans="1:11" ht="18" x14ac:dyDescent="0.25">
      <c r="A61" s="12" t="s">
        <v>9</v>
      </c>
      <c r="B61" s="13" t="s">
        <v>59</v>
      </c>
      <c r="C61" s="36"/>
      <c r="D61" s="36"/>
      <c r="E61" s="36"/>
      <c r="G61" s="25"/>
      <c r="H61" s="25"/>
      <c r="J61" s="49"/>
      <c r="K61" s="49"/>
    </row>
    <row r="62" spans="1:11" ht="36" x14ac:dyDescent="0.25">
      <c r="A62" s="12" t="s">
        <v>9</v>
      </c>
      <c r="B62" s="13" t="s">
        <v>60</v>
      </c>
      <c r="C62" s="36"/>
      <c r="D62" s="36"/>
      <c r="E62" s="36"/>
      <c r="G62" s="25"/>
      <c r="H62" s="25"/>
      <c r="J62" s="49"/>
      <c r="K62" s="49"/>
    </row>
    <row r="63" spans="1:11" ht="18" x14ac:dyDescent="0.25">
      <c r="A63" s="12" t="s">
        <v>9</v>
      </c>
      <c r="B63" s="13" t="s">
        <v>61</v>
      </c>
      <c r="C63" s="36"/>
      <c r="D63" s="36"/>
      <c r="E63" s="36"/>
      <c r="G63" s="25"/>
      <c r="H63" s="25"/>
      <c r="J63" s="49"/>
      <c r="K63" s="49"/>
    </row>
    <row r="64" spans="1:11" ht="18" x14ac:dyDescent="0.25">
      <c r="A64" s="12" t="s">
        <v>9</v>
      </c>
      <c r="B64" s="13" t="s">
        <v>62</v>
      </c>
      <c r="C64" s="36">
        <f>-' SP 2019_2018_ASL BT'!J24-F64+476102</f>
        <v>-119397.99000000011</v>
      </c>
      <c r="D64" s="36">
        <f>+C64/4*3</f>
        <v>-89548.49250000008</v>
      </c>
      <c r="E64" s="36">
        <v>-136069.29000000015</v>
      </c>
      <c r="F64" s="289">
        <v>648713.16</v>
      </c>
      <c r="G64" s="25"/>
      <c r="H64" s="25"/>
      <c r="J64" s="49"/>
      <c r="K64" s="49"/>
    </row>
    <row r="65" spans="1:17" ht="18" x14ac:dyDescent="0.25">
      <c r="A65" s="9" t="s">
        <v>9</v>
      </c>
      <c r="B65" s="10" t="s">
        <v>63</v>
      </c>
      <c r="C65" s="39">
        <f>SUM(C60:C64)</f>
        <v>-119397.99000000011</v>
      </c>
      <c r="D65" s="39">
        <f>SUM(D60:D64)</f>
        <v>-89548.49250000008</v>
      </c>
      <c r="E65" s="39">
        <v>-136069.29000000015</v>
      </c>
      <c r="G65" s="25"/>
      <c r="H65" s="25"/>
      <c r="J65" s="49"/>
      <c r="K65" s="49"/>
    </row>
    <row r="66" spans="1:17" ht="36" x14ac:dyDescent="0.25">
      <c r="A66" s="12" t="s">
        <v>2</v>
      </c>
      <c r="B66" s="13" t="s">
        <v>64</v>
      </c>
      <c r="C66" s="36"/>
      <c r="D66" s="36"/>
      <c r="E66" s="36"/>
      <c r="G66" s="25"/>
      <c r="H66" s="25"/>
      <c r="J66" s="49"/>
      <c r="K66" s="49"/>
    </row>
    <row r="67" spans="1:17" ht="36" x14ac:dyDescent="0.25">
      <c r="A67" s="12" t="s">
        <v>2</v>
      </c>
      <c r="B67" s="13" t="s">
        <v>65</v>
      </c>
      <c r="C67" s="36"/>
      <c r="D67" s="36"/>
      <c r="E67" s="36"/>
      <c r="G67" s="25"/>
      <c r="H67" s="25"/>
      <c r="J67" s="49"/>
      <c r="K67" s="49"/>
    </row>
    <row r="68" spans="1:17" ht="36" x14ac:dyDescent="0.25">
      <c r="A68" s="12" t="s">
        <v>2</v>
      </c>
      <c r="B68" s="13" t="s">
        <v>66</v>
      </c>
      <c r="C68" s="36"/>
      <c r="D68" s="36"/>
      <c r="E68" s="36"/>
      <c r="G68" s="25"/>
      <c r="H68" s="25"/>
      <c r="J68" s="49"/>
      <c r="K68" s="49"/>
    </row>
    <row r="69" spans="1:17" ht="36" x14ac:dyDescent="0.25">
      <c r="A69" s="12" t="s">
        <v>2</v>
      </c>
      <c r="B69" s="13" t="s">
        <v>67</v>
      </c>
      <c r="C69" s="36"/>
      <c r="D69" s="36"/>
      <c r="E69" s="36"/>
      <c r="G69" s="25"/>
      <c r="H69" s="25"/>
      <c r="J69" s="49"/>
      <c r="K69" s="49"/>
    </row>
    <row r="70" spans="1:17" ht="36" x14ac:dyDescent="0.25">
      <c r="A70" s="12" t="s">
        <v>2</v>
      </c>
      <c r="B70" s="13" t="s">
        <v>68</v>
      </c>
      <c r="C70" s="36"/>
      <c r="D70" s="36"/>
      <c r="E70" s="36"/>
      <c r="G70" s="25"/>
      <c r="H70" s="25"/>
      <c r="J70" s="49"/>
      <c r="K70" s="49"/>
    </row>
    <row r="71" spans="1:17" ht="36" x14ac:dyDescent="0.25">
      <c r="A71" s="9" t="s">
        <v>2</v>
      </c>
      <c r="B71" s="10" t="s">
        <v>69</v>
      </c>
      <c r="C71" s="39">
        <v>0</v>
      </c>
      <c r="D71" s="39">
        <v>0</v>
      </c>
      <c r="E71" s="39">
        <v>0</v>
      </c>
      <c r="G71" s="25"/>
      <c r="H71" s="25"/>
      <c r="J71" s="49"/>
      <c r="K71" s="49"/>
    </row>
    <row r="72" spans="1:17" ht="30" x14ac:dyDescent="0.25">
      <c r="A72" s="12" t="s">
        <v>9</v>
      </c>
      <c r="B72" s="13" t="s">
        <v>70</v>
      </c>
      <c r="C72" s="36">
        <v>0</v>
      </c>
      <c r="D72" s="36">
        <v>0</v>
      </c>
      <c r="E72" s="36">
        <v>0</v>
      </c>
      <c r="F72" s="47">
        <v>0</v>
      </c>
      <c r="G72" s="25"/>
      <c r="H72" s="25"/>
      <c r="J72" s="49"/>
      <c r="K72" s="49"/>
      <c r="N72" s="1" t="s">
        <v>143</v>
      </c>
      <c r="P72" s="1" t="s">
        <v>3859</v>
      </c>
      <c r="Q72" s="1" t="s">
        <v>3860</v>
      </c>
    </row>
    <row r="73" spans="1:17" ht="30" x14ac:dyDescent="0.25">
      <c r="A73" s="12" t="s">
        <v>9</v>
      </c>
      <c r="B73" s="13" t="s">
        <v>71</v>
      </c>
      <c r="C73" s="36">
        <f>-'Allineamento cespiti'!G4</f>
        <v>-4181574.6800000011</v>
      </c>
      <c r="D73" s="36">
        <f t="shared" ref="D73:D78" si="0">+C73/4*3</f>
        <v>-3136181.0100000007</v>
      </c>
      <c r="E73" s="36">
        <v>-3255361.5172500247</v>
      </c>
      <c r="F73" s="289">
        <f>+C7</f>
        <v>3457548.31</v>
      </c>
      <c r="G73" s="25"/>
      <c r="H73" s="480" t="s">
        <v>2746</v>
      </c>
      <c r="I73" s="481">
        <v>3457548.31</v>
      </c>
      <c r="J73" s="36">
        <f>-' SP 2019_2018_ASL BT'!J42-F73</f>
        <v>-4181574.6800000048</v>
      </c>
      <c r="K73" s="49"/>
      <c r="N73" s="1" t="s">
        <v>1870</v>
      </c>
      <c r="P73" s="481">
        <v>1357482.5899999999</v>
      </c>
      <c r="Q73" s="1">
        <v>119397.98999999999</v>
      </c>
    </row>
    <row r="74" spans="1:17" ht="18" x14ac:dyDescent="0.25">
      <c r="A74" s="12" t="s">
        <v>9</v>
      </c>
      <c r="B74" s="13" t="s">
        <v>72</v>
      </c>
      <c r="C74" s="36">
        <f>-'Allineamento cespiti'!G6</f>
        <v>-205067.72000000003</v>
      </c>
      <c r="D74" s="36">
        <f t="shared" si="0"/>
        <v>-153800.79000000004</v>
      </c>
      <c r="E74" s="36">
        <v>-344185.05999999936</v>
      </c>
      <c r="F74" s="1">
        <v>153401.62</v>
      </c>
      <c r="G74" s="25"/>
      <c r="H74" s="480" t="s">
        <v>951</v>
      </c>
      <c r="I74" s="481">
        <v>153401.62</v>
      </c>
      <c r="J74" s="36">
        <f>-' SP 2019_2018_ASL BT'!J49-F74</f>
        <v>-205067.72000000055</v>
      </c>
      <c r="K74" s="49"/>
      <c r="N74" s="1" t="s">
        <v>112</v>
      </c>
      <c r="P74" s="481">
        <v>0</v>
      </c>
      <c r="Q74" s="1">
        <v>0</v>
      </c>
    </row>
    <row r="75" spans="1:17" ht="30" x14ac:dyDescent="0.25">
      <c r="A75" s="12" t="s">
        <v>9</v>
      </c>
      <c r="B75" s="13" t="s">
        <v>73</v>
      </c>
      <c r="C75" s="36">
        <f>-'Allineamento cespiti'!G7</f>
        <v>-7255764.2100000056</v>
      </c>
      <c r="D75" s="36">
        <f t="shared" si="0"/>
        <v>-5441823.1575000044</v>
      </c>
      <c r="E75" s="36">
        <v>-9415608.5600000005</v>
      </c>
      <c r="F75" s="1">
        <v>3561499.96</v>
      </c>
      <c r="G75" s="25"/>
      <c r="H75" s="480" t="s">
        <v>952</v>
      </c>
      <c r="I75" s="481">
        <v>3561499.96</v>
      </c>
      <c r="J75" s="36">
        <f>-' SP 2019_2018_ASL BT'!J52-F75</f>
        <v>-5890906.21</v>
      </c>
      <c r="K75" s="49"/>
      <c r="N75" s="1" t="s">
        <v>1874</v>
      </c>
      <c r="P75" s="481">
        <v>0</v>
      </c>
      <c r="Q75" s="1">
        <v>4181574.6800000011</v>
      </c>
    </row>
    <row r="76" spans="1:17" ht="30" x14ac:dyDescent="0.25">
      <c r="A76" s="12" t="s">
        <v>9</v>
      </c>
      <c r="B76" s="13" t="s">
        <v>74</v>
      </c>
      <c r="C76" s="36">
        <f>-'Allineamento cespiti'!G9</f>
        <v>-245673.59</v>
      </c>
      <c r="D76" s="36">
        <f t="shared" si="0"/>
        <v>-184255.1925</v>
      </c>
      <c r="E76" s="36">
        <v>-294530.87999999966</v>
      </c>
      <c r="F76" s="1">
        <v>266800.33</v>
      </c>
      <c r="G76" s="25"/>
      <c r="H76" s="480" t="s">
        <v>954</v>
      </c>
      <c r="I76" s="481">
        <v>266800.33</v>
      </c>
      <c r="J76" s="36">
        <f>-' SP 2019_2018_ASL BT'!J55-F76</f>
        <v>192659.40999999928</v>
      </c>
      <c r="K76" s="49"/>
      <c r="N76" s="1" t="s">
        <v>1876</v>
      </c>
      <c r="P76" s="481">
        <v>0</v>
      </c>
      <c r="Q76" s="1">
        <v>0</v>
      </c>
    </row>
    <row r="77" spans="1:17" ht="18" x14ac:dyDescent="0.25">
      <c r="A77" s="12" t="s">
        <v>9</v>
      </c>
      <c r="B77" s="13" t="s">
        <v>75</v>
      </c>
      <c r="C77" s="36">
        <f>-'Allineamento cespiti'!G10</f>
        <v>-25793.360000000001</v>
      </c>
      <c r="D77" s="36">
        <f t="shared" si="0"/>
        <v>-19345.02</v>
      </c>
      <c r="E77" s="36">
        <v>-0.2400000000197906</v>
      </c>
      <c r="F77" s="1">
        <v>32961.68</v>
      </c>
      <c r="G77" s="25"/>
      <c r="H77" s="480" t="s">
        <v>2752</v>
      </c>
      <c r="I77" s="481">
        <v>32961.68</v>
      </c>
      <c r="J77" s="36">
        <f>-' SP 2019_2018_ASL BT'!J58-F77</f>
        <v>-21648.359999999935</v>
      </c>
      <c r="K77" s="49"/>
      <c r="N77" s="1" t="s">
        <v>113</v>
      </c>
      <c r="P77" s="481">
        <v>0</v>
      </c>
      <c r="Q77" s="1">
        <v>205067.72000000003</v>
      </c>
    </row>
    <row r="78" spans="1:17" ht="18" x14ac:dyDescent="0.25">
      <c r="A78" s="12" t="s">
        <v>9</v>
      </c>
      <c r="B78" s="13" t="s">
        <v>76</v>
      </c>
      <c r="C78" s="36">
        <f>-'Allineamento cespiti'!G14-'Allineamento cespiti'!G13-'Allineamento cespiti'!G12-'Allineamento cespiti'!G11-'Allineamento cespiti'!G8</f>
        <v>-404399.29999999981</v>
      </c>
      <c r="D78" s="36">
        <f t="shared" si="0"/>
        <v>-303299.47499999986</v>
      </c>
      <c r="E78" s="36">
        <v>-264381.55999999959</v>
      </c>
      <c r="F78" s="290">
        <v>271213.83</v>
      </c>
      <c r="G78" s="25"/>
      <c r="I78" s="481">
        <f>SUM(I79:I83)</f>
        <v>271213.83</v>
      </c>
      <c r="J78" s="36">
        <f>-' SP 2019_2018_ASL BT'!J62-F78</f>
        <v>102045.69999999838</v>
      </c>
      <c r="K78" s="49"/>
      <c r="N78" s="1" t="s">
        <v>142</v>
      </c>
      <c r="P78" s="481">
        <v>-7292332</v>
      </c>
      <c r="Q78" s="1">
        <v>7255764.2100000056</v>
      </c>
    </row>
    <row r="79" spans="1:17" ht="18" x14ac:dyDescent="0.25">
      <c r="A79" s="12" t="s">
        <v>9</v>
      </c>
      <c r="B79" s="13" t="s">
        <v>3022</v>
      </c>
      <c r="C79" s="36">
        <f>-' SP 2019_2018_ASL BT'!J65</f>
        <v>119409.47999999952</v>
      </c>
      <c r="D79" s="36">
        <v>-7000000</v>
      </c>
      <c r="E79" s="36">
        <v>2538606.9600000004</v>
      </c>
      <c r="F79" s="290"/>
      <c r="G79" s="25"/>
      <c r="H79" s="480" t="s">
        <v>955</v>
      </c>
      <c r="I79" s="481">
        <v>178484.23</v>
      </c>
      <c r="J79" s="36">
        <f>+' SP 2019_2018_ASL BT'!J65</f>
        <v>-119409.47999999952</v>
      </c>
      <c r="K79" s="49"/>
      <c r="N79" s="1" t="s">
        <v>1880</v>
      </c>
      <c r="P79" s="481">
        <v>-278987</v>
      </c>
      <c r="Q79" s="1">
        <v>89035.669999999984</v>
      </c>
    </row>
    <row r="80" spans="1:17" ht="18" x14ac:dyDescent="0.25">
      <c r="A80" s="9" t="s">
        <v>9</v>
      </c>
      <c r="B80" s="10" t="s">
        <v>77</v>
      </c>
      <c r="C80" s="39">
        <f>SUM(C72:C79)</f>
        <v>-12198863.380000006</v>
      </c>
      <c r="D80" s="39">
        <f>SUM(D72:D79)</f>
        <v>-16238704.645000005</v>
      </c>
      <c r="E80" s="39">
        <v>-11035460.857250024</v>
      </c>
      <c r="F80" s="291">
        <f>SUM(F72:F78)</f>
        <v>7743425.7300000004</v>
      </c>
      <c r="G80" s="25"/>
      <c r="H80" s="480" t="s">
        <v>956</v>
      </c>
      <c r="I80" s="481">
        <v>2813.27</v>
      </c>
      <c r="J80" s="49"/>
      <c r="K80" s="49"/>
      <c r="N80" s="1" t="s">
        <v>114</v>
      </c>
      <c r="P80" s="481">
        <v>-272890</v>
      </c>
      <c r="Q80" s="1">
        <v>245673.59</v>
      </c>
    </row>
    <row r="81" spans="1:17" ht="30" x14ac:dyDescent="0.25">
      <c r="A81" s="12" t="s">
        <v>2</v>
      </c>
      <c r="B81" s="13" t="s">
        <v>78</v>
      </c>
      <c r="C81" s="36"/>
      <c r="D81" s="36"/>
      <c r="E81" s="36"/>
      <c r="G81" s="25"/>
      <c r="H81" s="480" t="s">
        <v>957</v>
      </c>
      <c r="I81" s="481">
        <v>180.51</v>
      </c>
      <c r="J81" s="49"/>
      <c r="K81" s="49"/>
      <c r="N81" s="1" t="s">
        <v>1883</v>
      </c>
      <c r="P81" s="481">
        <v>-255123</v>
      </c>
      <c r="Q81" s="1">
        <v>25793.360000000001</v>
      </c>
    </row>
    <row r="82" spans="1:17" ht="18" x14ac:dyDescent="0.25">
      <c r="A82" s="12" t="s">
        <v>2</v>
      </c>
      <c r="B82" s="13" t="s">
        <v>79</v>
      </c>
      <c r="C82" s="36"/>
      <c r="D82" s="36"/>
      <c r="E82" s="36"/>
      <c r="G82" s="25"/>
      <c r="H82" s="480" t="s">
        <v>958</v>
      </c>
      <c r="I82" s="481">
        <v>51742.35</v>
      </c>
      <c r="J82" s="49"/>
      <c r="K82" s="49"/>
      <c r="N82" s="1" t="s">
        <v>1885</v>
      </c>
      <c r="P82" s="481">
        <v>-2119218</v>
      </c>
      <c r="Q82" s="1">
        <v>256210.22999999984</v>
      </c>
    </row>
    <row r="83" spans="1:17" ht="18" x14ac:dyDescent="0.25">
      <c r="A83" s="12" t="s">
        <v>2</v>
      </c>
      <c r="B83" s="13" t="s">
        <v>80</v>
      </c>
      <c r="C83" s="36"/>
      <c r="D83" s="36"/>
      <c r="E83" s="36"/>
      <c r="G83" s="25"/>
      <c r="H83" s="480" t="s">
        <v>953</v>
      </c>
      <c r="I83" s="481">
        <v>37993.47</v>
      </c>
      <c r="J83" s="49"/>
      <c r="K83" s="49"/>
      <c r="N83" s="1" t="s">
        <v>1887</v>
      </c>
      <c r="P83" s="481">
        <v>-24139</v>
      </c>
      <c r="Q83" s="1">
        <v>11263.619999999999</v>
      </c>
    </row>
    <row r="84" spans="1:17" ht="36" x14ac:dyDescent="0.25">
      <c r="A84" s="12" t="s">
        <v>2</v>
      </c>
      <c r="B84" s="13" t="s">
        <v>81</v>
      </c>
      <c r="C84" s="36"/>
      <c r="D84" s="36"/>
      <c r="E84" s="36"/>
      <c r="G84" s="25"/>
      <c r="J84" s="49"/>
      <c r="K84" s="49"/>
      <c r="N84" s="1" t="s">
        <v>1889</v>
      </c>
      <c r="P84" s="481">
        <v>-24542</v>
      </c>
      <c r="Q84" s="1">
        <v>0</v>
      </c>
    </row>
    <row r="85" spans="1:17" ht="18" x14ac:dyDescent="0.25">
      <c r="A85" s="12" t="s">
        <v>2</v>
      </c>
      <c r="B85" s="13" t="s">
        <v>82</v>
      </c>
      <c r="C85" s="36"/>
      <c r="D85" s="36"/>
      <c r="E85" s="36"/>
      <c r="G85" s="25"/>
      <c r="H85" s="25"/>
      <c r="J85" s="49"/>
      <c r="K85" s="49"/>
      <c r="N85" s="1" t="s">
        <v>1891</v>
      </c>
      <c r="P85" s="481">
        <v>-299352</v>
      </c>
      <c r="Q85" s="1">
        <v>47889.780000000006</v>
      </c>
    </row>
    <row r="86" spans="1:17" ht="18" x14ac:dyDescent="0.25">
      <c r="A86" s="12" t="s">
        <v>2</v>
      </c>
      <c r="B86" s="13" t="s">
        <v>83</v>
      </c>
      <c r="C86" s="36"/>
      <c r="D86" s="36"/>
      <c r="E86" s="36"/>
      <c r="G86" s="25"/>
      <c r="H86" s="25"/>
      <c r="J86" s="49"/>
      <c r="K86" s="49"/>
    </row>
    <row r="87" spans="1:17" ht="18" x14ac:dyDescent="0.25">
      <c r="A87" s="12" t="s">
        <v>2</v>
      </c>
      <c r="B87" s="13" t="s">
        <v>84</v>
      </c>
      <c r="C87" s="36"/>
      <c r="D87" s="36"/>
      <c r="E87" s="36"/>
      <c r="G87" s="25"/>
      <c r="H87" s="25"/>
      <c r="J87" s="49"/>
      <c r="K87" s="49"/>
    </row>
    <row r="88" spans="1:17" ht="36" x14ac:dyDescent="0.25">
      <c r="A88" s="8" t="s">
        <v>2</v>
      </c>
      <c r="B88" s="10" t="s">
        <v>85</v>
      </c>
      <c r="C88" s="39">
        <f>SUM(C81:C87)</f>
        <v>0</v>
      </c>
      <c r="D88" s="39">
        <f>SUM(D81:D87)</f>
        <v>0</v>
      </c>
      <c r="E88" s="39">
        <v>0</v>
      </c>
      <c r="G88" s="25"/>
      <c r="H88" s="25"/>
      <c r="J88" s="49"/>
      <c r="K88" s="49"/>
    </row>
    <row r="89" spans="1:17" ht="18" x14ac:dyDescent="0.25">
      <c r="A89" s="12" t="s">
        <v>9</v>
      </c>
      <c r="B89" s="13" t="s">
        <v>86</v>
      </c>
      <c r="C89" s="36"/>
      <c r="D89" s="36"/>
      <c r="E89" s="36"/>
      <c r="G89" s="25"/>
      <c r="H89" s="25"/>
      <c r="J89" s="49"/>
      <c r="K89" s="49"/>
    </row>
    <row r="90" spans="1:17" ht="18" x14ac:dyDescent="0.25">
      <c r="A90" s="12" t="s">
        <v>9</v>
      </c>
      <c r="B90" s="13" t="s">
        <v>87</v>
      </c>
      <c r="C90" s="36">
        <v>0</v>
      </c>
      <c r="D90" s="36">
        <v>0</v>
      </c>
      <c r="E90" s="36">
        <v>0</v>
      </c>
      <c r="G90" s="25"/>
      <c r="H90" s="25"/>
      <c r="J90" s="49"/>
      <c r="K90" s="49"/>
    </row>
    <row r="91" spans="1:17" ht="18" x14ac:dyDescent="0.25">
      <c r="A91" s="8" t="s">
        <v>9</v>
      </c>
      <c r="B91" s="10" t="s">
        <v>88</v>
      </c>
      <c r="C91" s="39">
        <v>0</v>
      </c>
      <c r="D91" s="39">
        <v>0</v>
      </c>
      <c r="E91" s="39">
        <v>0</v>
      </c>
      <c r="G91" s="25"/>
      <c r="H91" s="25"/>
      <c r="J91" s="49"/>
      <c r="K91" s="49"/>
    </row>
    <row r="92" spans="1:17" ht="18" x14ac:dyDescent="0.25">
      <c r="A92" s="12" t="s">
        <v>2</v>
      </c>
      <c r="B92" s="13" t="s">
        <v>89</v>
      </c>
      <c r="C92" s="36"/>
      <c r="D92" s="36"/>
      <c r="E92" s="36"/>
      <c r="G92" s="25"/>
      <c r="H92" s="25"/>
      <c r="J92" s="49"/>
      <c r="K92" s="49"/>
    </row>
    <row r="93" spans="1:17" ht="18" x14ac:dyDescent="0.25">
      <c r="A93" s="12" t="s">
        <v>2</v>
      </c>
      <c r="B93" s="13" t="s">
        <v>90</v>
      </c>
      <c r="C93" s="36">
        <v>0</v>
      </c>
      <c r="D93" s="36">
        <v>0</v>
      </c>
      <c r="E93" s="36">
        <v>0</v>
      </c>
      <c r="G93" s="25"/>
      <c r="H93" s="25"/>
      <c r="J93" s="49"/>
      <c r="K93" s="49"/>
    </row>
    <row r="94" spans="1:17" ht="36" x14ac:dyDescent="0.25">
      <c r="A94" s="8" t="s">
        <v>2</v>
      </c>
      <c r="B94" s="10" t="s">
        <v>91</v>
      </c>
      <c r="C94" s="39">
        <v>0</v>
      </c>
      <c r="D94" s="39">
        <v>0</v>
      </c>
      <c r="E94" s="39">
        <v>0</v>
      </c>
      <c r="G94" s="25"/>
      <c r="H94" s="25"/>
      <c r="J94" s="49"/>
      <c r="K94" s="49"/>
    </row>
    <row r="95" spans="1:17" ht="36" x14ac:dyDescent="0.25">
      <c r="A95" s="8" t="s">
        <v>18</v>
      </c>
      <c r="B95" s="10" t="s">
        <v>92</v>
      </c>
      <c r="C95" s="39">
        <v>0</v>
      </c>
      <c r="D95" s="39">
        <v>0</v>
      </c>
      <c r="E95" s="39">
        <v>0</v>
      </c>
      <c r="G95" s="25"/>
      <c r="H95" s="25"/>
      <c r="J95" s="49"/>
      <c r="K95" s="49"/>
    </row>
    <row r="96" spans="1:17" ht="36" x14ac:dyDescent="0.25">
      <c r="A96" s="24" t="s">
        <v>93</v>
      </c>
      <c r="B96" s="24"/>
      <c r="C96" s="42">
        <f>C65+C80+C95+C88</f>
        <v>-12318261.370000007</v>
      </c>
      <c r="D96" s="42">
        <f>D65+D80+D95+D88</f>
        <v>-16328253.137500005</v>
      </c>
      <c r="E96" s="42">
        <v>-11171530.147250025</v>
      </c>
      <c r="F96" s="48"/>
      <c r="G96" s="25"/>
      <c r="H96" s="25"/>
      <c r="J96" s="49"/>
      <c r="K96" s="49"/>
    </row>
    <row r="97" spans="1:11" ht="11.25" customHeight="1" x14ac:dyDescent="0.25">
      <c r="A97" s="17"/>
      <c r="B97" s="17"/>
      <c r="C97" s="43"/>
      <c r="D97" s="43"/>
      <c r="E97" s="43"/>
      <c r="G97" s="25"/>
      <c r="H97" s="25"/>
      <c r="J97" s="49"/>
      <c r="K97" s="49"/>
    </row>
    <row r="98" spans="1:11" ht="36" x14ac:dyDescent="0.25">
      <c r="A98" s="5" t="s">
        <v>94</v>
      </c>
      <c r="B98" s="6"/>
      <c r="C98" s="44"/>
      <c r="D98" s="44"/>
      <c r="E98" s="44"/>
      <c r="G98" s="25"/>
      <c r="H98" s="25"/>
      <c r="J98" s="49"/>
      <c r="K98" s="49"/>
    </row>
    <row r="99" spans="1:11" ht="36" x14ac:dyDescent="0.25">
      <c r="A99" s="12" t="s">
        <v>27</v>
      </c>
      <c r="B99" s="11" t="s">
        <v>95</v>
      </c>
      <c r="C99" s="36"/>
      <c r="D99" s="36"/>
      <c r="E99" s="36"/>
      <c r="G99" s="25"/>
      <c r="H99" s="25"/>
      <c r="J99" s="49"/>
      <c r="K99" s="49"/>
    </row>
    <row r="100" spans="1:11" ht="36" x14ac:dyDescent="0.25">
      <c r="A100" s="12" t="s">
        <v>27</v>
      </c>
      <c r="B100" s="11" t="s">
        <v>96</v>
      </c>
      <c r="C100" s="36">
        <f>-' SP 2019_2018_ASL BT'!J137</f>
        <v>-15814208.950000003</v>
      </c>
      <c r="D100" s="36">
        <f>+C100*0.5</f>
        <v>-7907104.4750000015</v>
      </c>
      <c r="E100" s="36">
        <v>-5807503.8900000006</v>
      </c>
      <c r="F100" s="292"/>
      <c r="G100" s="25"/>
      <c r="H100" s="25"/>
      <c r="J100" s="49"/>
      <c r="K100" s="49"/>
    </row>
    <row r="101" spans="1:11" ht="36" x14ac:dyDescent="0.25">
      <c r="A101" s="12" t="s">
        <v>27</v>
      </c>
      <c r="B101" s="11" t="s">
        <v>97</v>
      </c>
      <c r="C101" s="36"/>
      <c r="D101" s="36"/>
      <c r="E101" s="36"/>
      <c r="G101" s="25"/>
      <c r="H101" s="25"/>
      <c r="J101" s="49"/>
      <c r="K101" s="49"/>
    </row>
    <row r="102" spans="1:11" ht="36" x14ac:dyDescent="0.25">
      <c r="A102" s="12" t="s">
        <v>27</v>
      </c>
      <c r="B102" s="11" t="s">
        <v>98</v>
      </c>
      <c r="C102" s="36"/>
      <c r="D102" s="36"/>
      <c r="E102" s="36"/>
      <c r="G102" s="25"/>
      <c r="H102" s="25"/>
      <c r="J102" s="49"/>
      <c r="K102" s="49"/>
    </row>
    <row r="103" spans="1:11" ht="36" x14ac:dyDescent="0.25">
      <c r="A103" s="12" t="s">
        <v>27</v>
      </c>
      <c r="B103" s="11" t="s">
        <v>99</v>
      </c>
      <c r="C103" s="36"/>
      <c r="D103" s="36"/>
      <c r="E103" s="36"/>
      <c r="G103" s="25"/>
      <c r="H103" s="25"/>
      <c r="J103" s="49"/>
      <c r="K103" s="49"/>
    </row>
    <row r="104" spans="1:11" ht="18" x14ac:dyDescent="0.25">
      <c r="A104" s="8" t="s">
        <v>2</v>
      </c>
      <c r="B104" s="9" t="s">
        <v>100</v>
      </c>
      <c r="C104" s="39"/>
      <c r="D104" s="39"/>
      <c r="E104" s="39"/>
      <c r="G104" s="25"/>
      <c r="H104" s="25"/>
      <c r="J104" s="49"/>
      <c r="K104" s="49"/>
    </row>
    <row r="105" spans="1:11" ht="18" x14ac:dyDescent="0.25">
      <c r="A105" s="12" t="s">
        <v>2</v>
      </c>
      <c r="B105" s="11" t="s">
        <v>101</v>
      </c>
      <c r="C105" s="36">
        <f>+' SP 2019_2018_ASL BT'!J196-C106-C11+'Allineamento cespiti'!E15</f>
        <v>20406814.810000002</v>
      </c>
      <c r="D105" s="36">
        <f>+C105*1.2</f>
        <v>24488177.772000004</v>
      </c>
      <c r="E105" s="36">
        <v>8307504.3399999999</v>
      </c>
      <c r="G105" s="25"/>
      <c r="H105" s="25"/>
      <c r="J105" s="49"/>
      <c r="K105" s="49"/>
    </row>
    <row r="106" spans="1:11" ht="18" x14ac:dyDescent="0.25">
      <c r="A106" s="12" t="s">
        <v>27</v>
      </c>
      <c r="B106" s="11" t="s">
        <v>102</v>
      </c>
      <c r="C106" s="36">
        <f>-'CE CONSUNTIVO 2019-21'!C45</f>
        <v>2795289.83</v>
      </c>
      <c r="D106" s="36">
        <f>-'CE CONSUNTIVO 2019-21'!I45</f>
        <v>4215374.0599999996</v>
      </c>
      <c r="E106" s="36">
        <v>3397615.97</v>
      </c>
      <c r="G106" s="25"/>
      <c r="H106" s="25"/>
      <c r="J106" s="49"/>
      <c r="K106" s="49"/>
    </row>
    <row r="107" spans="1:11" ht="36" x14ac:dyDescent="0.25">
      <c r="A107" s="8" t="s">
        <v>27</v>
      </c>
      <c r="B107" s="10" t="s">
        <v>103</v>
      </c>
      <c r="C107" s="39">
        <f>SUM(C105:C106)</f>
        <v>23202104.640000001</v>
      </c>
      <c r="D107" s="39">
        <f>SUM(D105:D106)</f>
        <v>28703551.832000002</v>
      </c>
      <c r="E107" s="39">
        <v>11705120.310000001</v>
      </c>
      <c r="F107" s="292"/>
      <c r="G107" s="25"/>
      <c r="H107" s="25"/>
      <c r="J107" s="49"/>
      <c r="K107" s="49"/>
    </row>
    <row r="108" spans="1:11" ht="36" x14ac:dyDescent="0.25">
      <c r="A108" s="21" t="s">
        <v>27</v>
      </c>
      <c r="B108" s="22" t="s">
        <v>104</v>
      </c>
      <c r="C108" s="39">
        <v>0</v>
      </c>
      <c r="D108" s="39">
        <v>0</v>
      </c>
      <c r="E108" s="39">
        <v>0</v>
      </c>
      <c r="G108" s="25"/>
      <c r="H108" s="25"/>
      <c r="J108" s="49"/>
      <c r="K108" s="49"/>
    </row>
    <row r="109" spans="1:11" ht="18" x14ac:dyDescent="0.25">
      <c r="A109" s="12" t="s">
        <v>2</v>
      </c>
      <c r="B109" s="17" t="s">
        <v>105</v>
      </c>
      <c r="C109" s="36"/>
      <c r="D109" s="36"/>
      <c r="E109" s="36"/>
      <c r="G109" s="25"/>
      <c r="H109" s="25"/>
      <c r="J109" s="49"/>
      <c r="K109" s="49"/>
    </row>
    <row r="110" spans="1:11" ht="18" x14ac:dyDescent="0.25">
      <c r="A110" s="12" t="s">
        <v>9</v>
      </c>
      <c r="B110" s="11" t="s">
        <v>106</v>
      </c>
      <c r="C110" s="36"/>
      <c r="D110" s="36"/>
      <c r="E110" s="36"/>
      <c r="G110" s="25"/>
      <c r="H110" s="25"/>
      <c r="J110" s="49"/>
      <c r="K110" s="49"/>
    </row>
    <row r="111" spans="1:11" ht="36" x14ac:dyDescent="0.25">
      <c r="A111" s="24" t="s">
        <v>107</v>
      </c>
      <c r="B111" s="24"/>
      <c r="C111" s="42">
        <f>C100+C107</f>
        <v>7387895.6899999976</v>
      </c>
      <c r="D111" s="42">
        <f>D100+D107</f>
        <v>20796447.357000001</v>
      </c>
      <c r="E111" s="42">
        <v>5897616.4199999999</v>
      </c>
      <c r="G111" s="25"/>
      <c r="H111" s="25"/>
      <c r="J111" s="49"/>
      <c r="K111" s="49"/>
    </row>
    <row r="112" spans="1:11" ht="9.75" customHeight="1" x14ac:dyDescent="0.25">
      <c r="A112" s="17"/>
      <c r="B112" s="17"/>
      <c r="C112" s="38"/>
      <c r="D112" s="38"/>
      <c r="E112" s="38"/>
      <c r="G112" s="25"/>
      <c r="H112" s="25"/>
      <c r="J112" s="49"/>
      <c r="K112" s="49"/>
    </row>
    <row r="113" spans="1:11" ht="36" x14ac:dyDescent="0.25">
      <c r="A113" s="5" t="s">
        <v>108</v>
      </c>
      <c r="B113" s="6"/>
      <c r="C113" s="44">
        <f>C57+C96+C111</f>
        <v>-35378196.700000249</v>
      </c>
      <c r="D113" s="44">
        <f>D57+D96+D111</f>
        <v>-16820520.051500082</v>
      </c>
      <c r="E113" s="44">
        <v>-2083349.1172501892</v>
      </c>
      <c r="G113" s="25"/>
      <c r="H113" s="25"/>
      <c r="J113" s="49"/>
      <c r="K113" s="49"/>
    </row>
    <row r="114" spans="1:11" ht="27.75" customHeight="1" x14ac:dyDescent="0.25">
      <c r="A114" s="838" t="s">
        <v>109</v>
      </c>
      <c r="B114" s="839"/>
      <c r="C114" s="39">
        <f>+' SP 2019_2018_ASL BT'!J175</f>
        <v>-35378196.700000003</v>
      </c>
      <c r="D114" s="39">
        <f>+D113</f>
        <v>-16820520.051500082</v>
      </c>
      <c r="E114" s="39">
        <v>-2083349.2600000054</v>
      </c>
      <c r="G114" s="25"/>
      <c r="H114" s="25"/>
      <c r="J114" s="49"/>
      <c r="K114" s="49"/>
    </row>
    <row r="115" spans="1:11" ht="8.25" customHeight="1" x14ac:dyDescent="0.25">
      <c r="A115" s="11"/>
      <c r="B115" s="23"/>
      <c r="C115" s="39"/>
      <c r="D115" s="39"/>
      <c r="E115" s="39"/>
      <c r="G115" s="25"/>
      <c r="H115" s="25"/>
      <c r="J115" s="49"/>
      <c r="K115" s="49"/>
    </row>
    <row r="116" spans="1:11" ht="36.75" customHeight="1" x14ac:dyDescent="0.25">
      <c r="A116" s="837" t="s">
        <v>110</v>
      </c>
      <c r="B116" s="837"/>
      <c r="C116" s="45">
        <f>C113-C114</f>
        <v>-2.4586915969848633E-7</v>
      </c>
      <c r="D116" s="833">
        <v>0</v>
      </c>
      <c r="E116" s="45">
        <v>0.14274981617927551</v>
      </c>
      <c r="G116" s="25"/>
      <c r="H116" s="25"/>
      <c r="J116" s="49"/>
      <c r="K116" s="49"/>
    </row>
    <row r="117" spans="1:11" ht="18" customHeight="1" x14ac:dyDescent="0.25">
      <c r="A117" s="1" t="s">
        <v>4140</v>
      </c>
      <c r="G117" s="25"/>
      <c r="H117" s="25"/>
    </row>
    <row r="118" spans="1:11" ht="4.5" customHeight="1" x14ac:dyDescent="0.25">
      <c r="G118" s="25"/>
      <c r="H118" s="25"/>
    </row>
    <row r="119" spans="1:11" ht="39.75" customHeight="1" x14ac:dyDescent="0.25">
      <c r="A119" s="834" t="s">
        <v>4127</v>
      </c>
      <c r="D119" s="834" t="s">
        <v>4143</v>
      </c>
      <c r="G119" s="25"/>
      <c r="H119" s="25"/>
    </row>
    <row r="120" spans="1:11" ht="35.25" customHeight="1" x14ac:dyDescent="0.25">
      <c r="A120" s="834"/>
      <c r="G120" s="1" t="s">
        <v>4129</v>
      </c>
      <c r="H120" s="25"/>
    </row>
    <row r="121" spans="1:11" ht="18" customHeight="1" x14ac:dyDescent="0.25"/>
    <row r="122" spans="1:11" ht="66.75" customHeight="1" x14ac:dyDescent="0.25">
      <c r="D122" s="835" t="s">
        <v>4144</v>
      </c>
      <c r="H122" s="1" t="s">
        <v>4141</v>
      </c>
    </row>
    <row r="125" spans="1:11" ht="30" x14ac:dyDescent="0.25">
      <c r="G125" s="1" t="s">
        <v>4131</v>
      </c>
    </row>
    <row r="127" spans="1:11" ht="45" x14ac:dyDescent="0.25">
      <c r="H127" s="1" t="s">
        <v>4142</v>
      </c>
    </row>
  </sheetData>
  <mergeCells count="3">
    <mergeCell ref="A2:B2"/>
    <mergeCell ref="A116:B116"/>
    <mergeCell ref="A114:B114"/>
  </mergeCells>
  <pageMargins left="0.82677165354330717" right="0.23622047244094491" top="0.74803149606299213" bottom="0.74803149606299213" header="0.31496062992125984" footer="0.31496062992125984"/>
  <pageSetup paperSize="9" scale="75" orientation="portrait" r:id="rId1"/>
  <ignoredErrors>
    <ignoredError sqref="C113 C116 C106:C107 C96 C88 C65 C55 C57 C72 C80:D80 D73:D79 D64:D65 D55:D56 D46 D30:D45 D47:D54 D57 D96:D114 D115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2"/>
  <sheetViews>
    <sheetView zoomScaleNormal="100" workbookViewId="0">
      <pane xSplit="2" ySplit="1" topLeftCell="C488" activePane="bottomRight" state="frozen"/>
      <selection activeCell="D19" sqref="D19"/>
      <selection pane="topRight" activeCell="D19" sqref="D19"/>
      <selection pane="bottomLeft" activeCell="D19" sqref="D19"/>
      <selection pane="bottomRight" activeCell="D19" sqref="D19"/>
    </sheetView>
  </sheetViews>
  <sheetFormatPr defaultRowHeight="12.75" x14ac:dyDescent="0.2"/>
  <cols>
    <col min="1" max="1" width="17.5703125" style="282" bestFit="1" customWidth="1"/>
    <col min="2" max="2" width="32.5703125" style="282" customWidth="1"/>
    <col min="3" max="3" width="17.5703125" style="282" bestFit="1" customWidth="1"/>
    <col min="4" max="4" width="21.7109375" style="282" customWidth="1"/>
    <col min="5" max="5" width="17.5703125" style="282" bestFit="1" customWidth="1"/>
    <col min="6" max="6" width="21.5703125" style="282" customWidth="1"/>
    <col min="7" max="7" width="17.5703125" style="282" bestFit="1" customWidth="1"/>
    <col min="8" max="256" width="8.7109375" style="282"/>
    <col min="257" max="257" width="17.5703125" style="282" bestFit="1" customWidth="1"/>
    <col min="258" max="258" width="32.5703125" style="282" customWidth="1"/>
    <col min="259" max="263" width="17.5703125" style="282" bestFit="1" customWidth="1"/>
    <col min="264" max="512" width="8.7109375" style="282"/>
    <col min="513" max="513" width="17.5703125" style="282" bestFit="1" customWidth="1"/>
    <col min="514" max="514" width="32.5703125" style="282" customWidth="1"/>
    <col min="515" max="519" width="17.5703125" style="282" bestFit="1" customWidth="1"/>
    <col min="520" max="768" width="8.7109375" style="282"/>
    <col min="769" max="769" width="17.5703125" style="282" bestFit="1" customWidth="1"/>
    <col min="770" max="770" width="32.5703125" style="282" customWidth="1"/>
    <col min="771" max="775" width="17.5703125" style="282" bestFit="1" customWidth="1"/>
    <col min="776" max="1024" width="8.7109375" style="282"/>
    <col min="1025" max="1025" width="17.5703125" style="282" bestFit="1" customWidth="1"/>
    <col min="1026" max="1026" width="32.5703125" style="282" customWidth="1"/>
    <col min="1027" max="1031" width="17.5703125" style="282" bestFit="1" customWidth="1"/>
    <col min="1032" max="1280" width="8.7109375" style="282"/>
    <col min="1281" max="1281" width="17.5703125" style="282" bestFit="1" customWidth="1"/>
    <col min="1282" max="1282" width="32.5703125" style="282" customWidth="1"/>
    <col min="1283" max="1287" width="17.5703125" style="282" bestFit="1" customWidth="1"/>
    <col min="1288" max="1536" width="8.7109375" style="282"/>
    <col min="1537" max="1537" width="17.5703125" style="282" bestFit="1" customWidth="1"/>
    <col min="1538" max="1538" width="32.5703125" style="282" customWidth="1"/>
    <col min="1539" max="1543" width="17.5703125" style="282" bestFit="1" customWidth="1"/>
    <col min="1544" max="1792" width="8.7109375" style="282"/>
    <col min="1793" max="1793" width="17.5703125" style="282" bestFit="1" customWidth="1"/>
    <col min="1794" max="1794" width="32.5703125" style="282" customWidth="1"/>
    <col min="1795" max="1799" width="17.5703125" style="282" bestFit="1" customWidth="1"/>
    <col min="1800" max="2048" width="8.7109375" style="282"/>
    <col min="2049" max="2049" width="17.5703125" style="282" bestFit="1" customWidth="1"/>
    <col min="2050" max="2050" width="32.5703125" style="282" customWidth="1"/>
    <col min="2051" max="2055" width="17.5703125" style="282" bestFit="1" customWidth="1"/>
    <col min="2056" max="2304" width="8.7109375" style="282"/>
    <col min="2305" max="2305" width="17.5703125" style="282" bestFit="1" customWidth="1"/>
    <col min="2306" max="2306" width="32.5703125" style="282" customWidth="1"/>
    <col min="2307" max="2311" width="17.5703125" style="282" bestFit="1" customWidth="1"/>
    <col min="2312" max="2560" width="8.7109375" style="282"/>
    <col min="2561" max="2561" width="17.5703125" style="282" bestFit="1" customWidth="1"/>
    <col min="2562" max="2562" width="32.5703125" style="282" customWidth="1"/>
    <col min="2563" max="2567" width="17.5703125" style="282" bestFit="1" customWidth="1"/>
    <col min="2568" max="2816" width="8.7109375" style="282"/>
    <col min="2817" max="2817" width="17.5703125" style="282" bestFit="1" customWidth="1"/>
    <col min="2818" max="2818" width="32.5703125" style="282" customWidth="1"/>
    <col min="2819" max="2823" width="17.5703125" style="282" bestFit="1" customWidth="1"/>
    <col min="2824" max="3072" width="8.7109375" style="282"/>
    <col min="3073" max="3073" width="17.5703125" style="282" bestFit="1" customWidth="1"/>
    <col min="3074" max="3074" width="32.5703125" style="282" customWidth="1"/>
    <col min="3075" max="3079" width="17.5703125" style="282" bestFit="1" customWidth="1"/>
    <col min="3080" max="3328" width="8.7109375" style="282"/>
    <col min="3329" max="3329" width="17.5703125" style="282" bestFit="1" customWidth="1"/>
    <col min="3330" max="3330" width="32.5703125" style="282" customWidth="1"/>
    <col min="3331" max="3335" width="17.5703125" style="282" bestFit="1" customWidth="1"/>
    <col min="3336" max="3584" width="8.7109375" style="282"/>
    <col min="3585" max="3585" width="17.5703125" style="282" bestFit="1" customWidth="1"/>
    <col min="3586" max="3586" width="32.5703125" style="282" customWidth="1"/>
    <col min="3587" max="3591" width="17.5703125" style="282" bestFit="1" customWidth="1"/>
    <col min="3592" max="3840" width="8.7109375" style="282"/>
    <col min="3841" max="3841" width="17.5703125" style="282" bestFit="1" customWidth="1"/>
    <col min="3842" max="3842" width="32.5703125" style="282" customWidth="1"/>
    <col min="3843" max="3847" width="17.5703125" style="282" bestFit="1" customWidth="1"/>
    <col min="3848" max="4096" width="8.7109375" style="282"/>
    <col min="4097" max="4097" width="17.5703125" style="282" bestFit="1" customWidth="1"/>
    <col min="4098" max="4098" width="32.5703125" style="282" customWidth="1"/>
    <col min="4099" max="4103" width="17.5703125" style="282" bestFit="1" customWidth="1"/>
    <col min="4104" max="4352" width="8.7109375" style="282"/>
    <col min="4353" max="4353" width="17.5703125" style="282" bestFit="1" customWidth="1"/>
    <col min="4354" max="4354" width="32.5703125" style="282" customWidth="1"/>
    <col min="4355" max="4359" width="17.5703125" style="282" bestFit="1" customWidth="1"/>
    <col min="4360" max="4608" width="8.7109375" style="282"/>
    <col min="4609" max="4609" width="17.5703125" style="282" bestFit="1" customWidth="1"/>
    <col min="4610" max="4610" width="32.5703125" style="282" customWidth="1"/>
    <col min="4611" max="4615" width="17.5703125" style="282" bestFit="1" customWidth="1"/>
    <col min="4616" max="4864" width="8.7109375" style="282"/>
    <col min="4865" max="4865" width="17.5703125" style="282" bestFit="1" customWidth="1"/>
    <col min="4866" max="4866" width="32.5703125" style="282" customWidth="1"/>
    <col min="4867" max="4871" width="17.5703125" style="282" bestFit="1" customWidth="1"/>
    <col min="4872" max="5120" width="8.7109375" style="282"/>
    <col min="5121" max="5121" width="17.5703125" style="282" bestFit="1" customWidth="1"/>
    <col min="5122" max="5122" width="32.5703125" style="282" customWidth="1"/>
    <col min="5123" max="5127" width="17.5703125" style="282" bestFit="1" customWidth="1"/>
    <col min="5128" max="5376" width="8.7109375" style="282"/>
    <col min="5377" max="5377" width="17.5703125" style="282" bestFit="1" customWidth="1"/>
    <col min="5378" max="5378" width="32.5703125" style="282" customWidth="1"/>
    <col min="5379" max="5383" width="17.5703125" style="282" bestFit="1" customWidth="1"/>
    <col min="5384" max="5632" width="8.7109375" style="282"/>
    <col min="5633" max="5633" width="17.5703125" style="282" bestFit="1" customWidth="1"/>
    <col min="5634" max="5634" width="32.5703125" style="282" customWidth="1"/>
    <col min="5635" max="5639" width="17.5703125" style="282" bestFit="1" customWidth="1"/>
    <col min="5640" max="5888" width="8.7109375" style="282"/>
    <col min="5889" max="5889" width="17.5703125" style="282" bestFit="1" customWidth="1"/>
    <col min="5890" max="5890" width="32.5703125" style="282" customWidth="1"/>
    <col min="5891" max="5895" width="17.5703125" style="282" bestFit="1" customWidth="1"/>
    <col min="5896" max="6144" width="8.7109375" style="282"/>
    <col min="6145" max="6145" width="17.5703125" style="282" bestFit="1" customWidth="1"/>
    <col min="6146" max="6146" width="32.5703125" style="282" customWidth="1"/>
    <col min="6147" max="6151" width="17.5703125" style="282" bestFit="1" customWidth="1"/>
    <col min="6152" max="6400" width="8.7109375" style="282"/>
    <col min="6401" max="6401" width="17.5703125" style="282" bestFit="1" customWidth="1"/>
    <col min="6402" max="6402" width="32.5703125" style="282" customWidth="1"/>
    <col min="6403" max="6407" width="17.5703125" style="282" bestFit="1" customWidth="1"/>
    <col min="6408" max="6656" width="8.7109375" style="282"/>
    <col min="6657" max="6657" width="17.5703125" style="282" bestFit="1" customWidth="1"/>
    <col min="6658" max="6658" width="32.5703125" style="282" customWidth="1"/>
    <col min="6659" max="6663" width="17.5703125" style="282" bestFit="1" customWidth="1"/>
    <col min="6664" max="6912" width="8.7109375" style="282"/>
    <col min="6913" max="6913" width="17.5703125" style="282" bestFit="1" customWidth="1"/>
    <col min="6914" max="6914" width="32.5703125" style="282" customWidth="1"/>
    <col min="6915" max="6919" width="17.5703125" style="282" bestFit="1" customWidth="1"/>
    <col min="6920" max="7168" width="8.7109375" style="282"/>
    <col min="7169" max="7169" width="17.5703125" style="282" bestFit="1" customWidth="1"/>
    <col min="7170" max="7170" width="32.5703125" style="282" customWidth="1"/>
    <col min="7171" max="7175" width="17.5703125" style="282" bestFit="1" customWidth="1"/>
    <col min="7176" max="7424" width="8.7109375" style="282"/>
    <col min="7425" max="7425" width="17.5703125" style="282" bestFit="1" customWidth="1"/>
    <col min="7426" max="7426" width="32.5703125" style="282" customWidth="1"/>
    <col min="7427" max="7431" width="17.5703125" style="282" bestFit="1" customWidth="1"/>
    <col min="7432" max="7680" width="8.7109375" style="282"/>
    <col min="7681" max="7681" width="17.5703125" style="282" bestFit="1" customWidth="1"/>
    <col min="7682" max="7682" width="32.5703125" style="282" customWidth="1"/>
    <col min="7683" max="7687" width="17.5703125" style="282" bestFit="1" customWidth="1"/>
    <col min="7688" max="7936" width="8.7109375" style="282"/>
    <col min="7937" max="7937" width="17.5703125" style="282" bestFit="1" customWidth="1"/>
    <col min="7938" max="7938" width="32.5703125" style="282" customWidth="1"/>
    <col min="7939" max="7943" width="17.5703125" style="282" bestFit="1" customWidth="1"/>
    <col min="7944" max="8192" width="8.7109375" style="282"/>
    <col min="8193" max="8193" width="17.5703125" style="282" bestFit="1" customWidth="1"/>
    <col min="8194" max="8194" width="32.5703125" style="282" customWidth="1"/>
    <col min="8195" max="8199" width="17.5703125" style="282" bestFit="1" customWidth="1"/>
    <col min="8200" max="8448" width="8.7109375" style="282"/>
    <col min="8449" max="8449" width="17.5703125" style="282" bestFit="1" customWidth="1"/>
    <col min="8450" max="8450" width="32.5703125" style="282" customWidth="1"/>
    <col min="8451" max="8455" width="17.5703125" style="282" bestFit="1" customWidth="1"/>
    <col min="8456" max="8704" width="8.7109375" style="282"/>
    <col min="8705" max="8705" width="17.5703125" style="282" bestFit="1" customWidth="1"/>
    <col min="8706" max="8706" width="32.5703125" style="282" customWidth="1"/>
    <col min="8707" max="8711" width="17.5703125" style="282" bestFit="1" customWidth="1"/>
    <col min="8712" max="8960" width="8.7109375" style="282"/>
    <col min="8961" max="8961" width="17.5703125" style="282" bestFit="1" customWidth="1"/>
    <col min="8962" max="8962" width="32.5703125" style="282" customWidth="1"/>
    <col min="8963" max="8967" width="17.5703125" style="282" bestFit="1" customWidth="1"/>
    <col min="8968" max="9216" width="8.7109375" style="282"/>
    <col min="9217" max="9217" width="17.5703125" style="282" bestFit="1" customWidth="1"/>
    <col min="9218" max="9218" width="32.5703125" style="282" customWidth="1"/>
    <col min="9219" max="9223" width="17.5703125" style="282" bestFit="1" customWidth="1"/>
    <col min="9224" max="9472" width="8.7109375" style="282"/>
    <col min="9473" max="9473" width="17.5703125" style="282" bestFit="1" customWidth="1"/>
    <col min="9474" max="9474" width="32.5703125" style="282" customWidth="1"/>
    <col min="9475" max="9479" width="17.5703125" style="282" bestFit="1" customWidth="1"/>
    <col min="9480" max="9728" width="8.7109375" style="282"/>
    <col min="9729" max="9729" width="17.5703125" style="282" bestFit="1" customWidth="1"/>
    <col min="9730" max="9730" width="32.5703125" style="282" customWidth="1"/>
    <col min="9731" max="9735" width="17.5703125" style="282" bestFit="1" customWidth="1"/>
    <col min="9736" max="9984" width="8.7109375" style="282"/>
    <col min="9985" max="9985" width="17.5703125" style="282" bestFit="1" customWidth="1"/>
    <col min="9986" max="9986" width="32.5703125" style="282" customWidth="1"/>
    <col min="9987" max="9991" width="17.5703125" style="282" bestFit="1" customWidth="1"/>
    <col min="9992" max="10240" width="8.7109375" style="282"/>
    <col min="10241" max="10241" width="17.5703125" style="282" bestFit="1" customWidth="1"/>
    <col min="10242" max="10242" width="32.5703125" style="282" customWidth="1"/>
    <col min="10243" max="10247" width="17.5703125" style="282" bestFit="1" customWidth="1"/>
    <col min="10248" max="10496" width="8.7109375" style="282"/>
    <col min="10497" max="10497" width="17.5703125" style="282" bestFit="1" customWidth="1"/>
    <col min="10498" max="10498" width="32.5703125" style="282" customWidth="1"/>
    <col min="10499" max="10503" width="17.5703125" style="282" bestFit="1" customWidth="1"/>
    <col min="10504" max="10752" width="8.7109375" style="282"/>
    <col min="10753" max="10753" width="17.5703125" style="282" bestFit="1" customWidth="1"/>
    <col min="10754" max="10754" width="32.5703125" style="282" customWidth="1"/>
    <col min="10755" max="10759" width="17.5703125" style="282" bestFit="1" customWidth="1"/>
    <col min="10760" max="11008" width="8.7109375" style="282"/>
    <col min="11009" max="11009" width="17.5703125" style="282" bestFit="1" customWidth="1"/>
    <col min="11010" max="11010" width="32.5703125" style="282" customWidth="1"/>
    <col min="11011" max="11015" width="17.5703125" style="282" bestFit="1" customWidth="1"/>
    <col min="11016" max="11264" width="8.7109375" style="282"/>
    <col min="11265" max="11265" width="17.5703125" style="282" bestFit="1" customWidth="1"/>
    <col min="11266" max="11266" width="32.5703125" style="282" customWidth="1"/>
    <col min="11267" max="11271" width="17.5703125" style="282" bestFit="1" customWidth="1"/>
    <col min="11272" max="11520" width="8.7109375" style="282"/>
    <col min="11521" max="11521" width="17.5703125" style="282" bestFit="1" customWidth="1"/>
    <col min="11522" max="11522" width="32.5703125" style="282" customWidth="1"/>
    <col min="11523" max="11527" width="17.5703125" style="282" bestFit="1" customWidth="1"/>
    <col min="11528" max="11776" width="8.7109375" style="282"/>
    <col min="11777" max="11777" width="17.5703125" style="282" bestFit="1" customWidth="1"/>
    <col min="11778" max="11778" width="32.5703125" style="282" customWidth="1"/>
    <col min="11779" max="11783" width="17.5703125" style="282" bestFit="1" customWidth="1"/>
    <col min="11784" max="12032" width="8.7109375" style="282"/>
    <col min="12033" max="12033" width="17.5703125" style="282" bestFit="1" customWidth="1"/>
    <col min="12034" max="12034" width="32.5703125" style="282" customWidth="1"/>
    <col min="12035" max="12039" width="17.5703125" style="282" bestFit="1" customWidth="1"/>
    <col min="12040" max="12288" width="8.7109375" style="282"/>
    <col min="12289" max="12289" width="17.5703125" style="282" bestFit="1" customWidth="1"/>
    <col min="12290" max="12290" width="32.5703125" style="282" customWidth="1"/>
    <col min="12291" max="12295" width="17.5703125" style="282" bestFit="1" customWidth="1"/>
    <col min="12296" max="12544" width="8.7109375" style="282"/>
    <col min="12545" max="12545" width="17.5703125" style="282" bestFit="1" customWidth="1"/>
    <col min="12546" max="12546" width="32.5703125" style="282" customWidth="1"/>
    <col min="12547" max="12551" width="17.5703125" style="282" bestFit="1" customWidth="1"/>
    <col min="12552" max="12800" width="8.7109375" style="282"/>
    <col min="12801" max="12801" width="17.5703125" style="282" bestFit="1" customWidth="1"/>
    <col min="12802" max="12802" width="32.5703125" style="282" customWidth="1"/>
    <col min="12803" max="12807" width="17.5703125" style="282" bestFit="1" customWidth="1"/>
    <col min="12808" max="13056" width="8.7109375" style="282"/>
    <col min="13057" max="13057" width="17.5703125" style="282" bestFit="1" customWidth="1"/>
    <col min="13058" max="13058" width="32.5703125" style="282" customWidth="1"/>
    <col min="13059" max="13063" width="17.5703125" style="282" bestFit="1" customWidth="1"/>
    <col min="13064" max="13312" width="8.7109375" style="282"/>
    <col min="13313" max="13313" width="17.5703125" style="282" bestFit="1" customWidth="1"/>
    <col min="13314" max="13314" width="32.5703125" style="282" customWidth="1"/>
    <col min="13315" max="13319" width="17.5703125" style="282" bestFit="1" customWidth="1"/>
    <col min="13320" max="13568" width="8.7109375" style="282"/>
    <col min="13569" max="13569" width="17.5703125" style="282" bestFit="1" customWidth="1"/>
    <col min="13570" max="13570" width="32.5703125" style="282" customWidth="1"/>
    <col min="13571" max="13575" width="17.5703125" style="282" bestFit="1" customWidth="1"/>
    <col min="13576" max="13824" width="8.7109375" style="282"/>
    <col min="13825" max="13825" width="17.5703125" style="282" bestFit="1" customWidth="1"/>
    <col min="13826" max="13826" width="32.5703125" style="282" customWidth="1"/>
    <col min="13827" max="13831" width="17.5703125" style="282" bestFit="1" customWidth="1"/>
    <col min="13832" max="14080" width="8.7109375" style="282"/>
    <col min="14081" max="14081" width="17.5703125" style="282" bestFit="1" customWidth="1"/>
    <col min="14082" max="14082" width="32.5703125" style="282" customWidth="1"/>
    <col min="14083" max="14087" width="17.5703125" style="282" bestFit="1" customWidth="1"/>
    <col min="14088" max="14336" width="8.7109375" style="282"/>
    <col min="14337" max="14337" width="17.5703125" style="282" bestFit="1" customWidth="1"/>
    <col min="14338" max="14338" width="32.5703125" style="282" customWidth="1"/>
    <col min="14339" max="14343" width="17.5703125" style="282" bestFit="1" customWidth="1"/>
    <col min="14344" max="14592" width="8.7109375" style="282"/>
    <col min="14593" max="14593" width="17.5703125" style="282" bestFit="1" customWidth="1"/>
    <col min="14594" max="14594" width="32.5703125" style="282" customWidth="1"/>
    <col min="14595" max="14599" width="17.5703125" style="282" bestFit="1" customWidth="1"/>
    <col min="14600" max="14848" width="8.7109375" style="282"/>
    <col min="14849" max="14849" width="17.5703125" style="282" bestFit="1" customWidth="1"/>
    <col min="14850" max="14850" width="32.5703125" style="282" customWidth="1"/>
    <col min="14851" max="14855" width="17.5703125" style="282" bestFit="1" customWidth="1"/>
    <col min="14856" max="15104" width="8.7109375" style="282"/>
    <col min="15105" max="15105" width="17.5703125" style="282" bestFit="1" customWidth="1"/>
    <col min="15106" max="15106" width="32.5703125" style="282" customWidth="1"/>
    <col min="15107" max="15111" width="17.5703125" style="282" bestFit="1" customWidth="1"/>
    <col min="15112" max="15360" width="8.7109375" style="282"/>
    <col min="15361" max="15361" width="17.5703125" style="282" bestFit="1" customWidth="1"/>
    <col min="15362" max="15362" width="32.5703125" style="282" customWidth="1"/>
    <col min="15363" max="15367" width="17.5703125" style="282" bestFit="1" customWidth="1"/>
    <col min="15368" max="15616" width="8.7109375" style="282"/>
    <col min="15617" max="15617" width="17.5703125" style="282" bestFit="1" customWidth="1"/>
    <col min="15618" max="15618" width="32.5703125" style="282" customWidth="1"/>
    <col min="15619" max="15623" width="17.5703125" style="282" bestFit="1" customWidth="1"/>
    <col min="15624" max="15872" width="8.7109375" style="282"/>
    <col min="15873" max="15873" width="17.5703125" style="282" bestFit="1" customWidth="1"/>
    <col min="15874" max="15874" width="32.5703125" style="282" customWidth="1"/>
    <col min="15875" max="15879" width="17.5703125" style="282" bestFit="1" customWidth="1"/>
    <col min="15880" max="16128" width="8.7109375" style="282"/>
    <col min="16129" max="16129" width="17.5703125" style="282" bestFit="1" customWidth="1"/>
    <col min="16130" max="16130" width="32.5703125" style="282" customWidth="1"/>
    <col min="16131" max="16135" width="17.5703125" style="282" bestFit="1" customWidth="1"/>
    <col min="16136" max="16384" width="8.7109375" style="282"/>
  </cols>
  <sheetData>
    <row r="1" spans="1:7" ht="15.75" x14ac:dyDescent="0.25">
      <c r="A1" s="281" t="s">
        <v>1863</v>
      </c>
      <c r="B1" s="281" t="s">
        <v>143</v>
      </c>
      <c r="C1" s="281" t="s">
        <v>1864</v>
      </c>
      <c r="D1" s="281" t="s">
        <v>1865</v>
      </c>
      <c r="E1" s="281" t="s">
        <v>1866</v>
      </c>
      <c r="F1" s="281" t="s">
        <v>1867</v>
      </c>
      <c r="G1" s="281" t="s">
        <v>1868</v>
      </c>
    </row>
    <row r="2" spans="1:7" ht="15" x14ac:dyDescent="0.2">
      <c r="A2" s="283" t="s">
        <v>1869</v>
      </c>
      <c r="B2" s="283" t="s">
        <v>1870</v>
      </c>
      <c r="C2" s="283" t="s">
        <v>1419</v>
      </c>
      <c r="D2" s="284">
        <v>6154930.1600000001</v>
      </c>
      <c r="E2" s="284">
        <v>555069.59</v>
      </c>
      <c r="F2" s="284">
        <v>5599860.5700000003</v>
      </c>
      <c r="G2" s="283" t="s">
        <v>1871</v>
      </c>
    </row>
    <row r="3" spans="1:7" ht="15" x14ac:dyDescent="0.2">
      <c r="A3" s="283" t="s">
        <v>1872</v>
      </c>
      <c r="B3" s="283" t="s">
        <v>112</v>
      </c>
      <c r="C3" s="283" t="s">
        <v>1419</v>
      </c>
      <c r="D3" s="284">
        <v>858181.67</v>
      </c>
      <c r="E3" s="284">
        <v>0</v>
      </c>
      <c r="F3" s="284">
        <v>858181.67</v>
      </c>
      <c r="G3" s="283" t="s">
        <v>1871</v>
      </c>
    </row>
    <row r="4" spans="1:7" ht="15" x14ac:dyDescent="0.2">
      <c r="A4" s="283" t="s">
        <v>1873</v>
      </c>
      <c r="B4" s="283" t="s">
        <v>1874</v>
      </c>
      <c r="C4" s="283" t="s">
        <v>1419</v>
      </c>
      <c r="D4" s="284">
        <v>148421210.13</v>
      </c>
      <c r="E4" s="284">
        <v>11684.19</v>
      </c>
      <c r="F4" s="284">
        <v>148409525.94</v>
      </c>
      <c r="G4" s="283" t="s">
        <v>1871</v>
      </c>
    </row>
    <row r="5" spans="1:7" ht="15" x14ac:dyDescent="0.2">
      <c r="A5" s="283" t="s">
        <v>1875</v>
      </c>
      <c r="B5" s="283" t="s">
        <v>1876</v>
      </c>
      <c r="C5" s="283" t="s">
        <v>1419</v>
      </c>
      <c r="D5" s="284">
        <v>433359</v>
      </c>
      <c r="E5" s="284">
        <v>0</v>
      </c>
      <c r="F5" s="284">
        <v>433359</v>
      </c>
      <c r="G5" s="283" t="s">
        <v>1871</v>
      </c>
    </row>
    <row r="6" spans="1:7" ht="15" x14ac:dyDescent="0.2">
      <c r="A6" s="283" t="s">
        <v>1877</v>
      </c>
      <c r="B6" s="283" t="s">
        <v>113</v>
      </c>
      <c r="C6" s="283" t="s">
        <v>1419</v>
      </c>
      <c r="D6" s="284">
        <v>7606009.4100000001</v>
      </c>
      <c r="E6" s="284">
        <v>9579.73</v>
      </c>
      <c r="F6" s="284">
        <v>7596429.6799999997</v>
      </c>
      <c r="G6" s="283" t="s">
        <v>1871</v>
      </c>
    </row>
    <row r="7" spans="1:7" ht="15" x14ac:dyDescent="0.2">
      <c r="A7" s="283" t="s">
        <v>1878</v>
      </c>
      <c r="B7" s="283" t="s">
        <v>142</v>
      </c>
      <c r="C7" s="283" t="s">
        <v>1419</v>
      </c>
      <c r="D7" s="284">
        <v>74782447.939999998</v>
      </c>
      <c r="E7" s="284">
        <v>90841.82</v>
      </c>
      <c r="F7" s="284">
        <v>74691606.120000005</v>
      </c>
      <c r="G7" s="283" t="s">
        <v>1871</v>
      </c>
    </row>
    <row r="8" spans="1:7" ht="15" x14ac:dyDescent="0.2">
      <c r="A8" s="283" t="s">
        <v>1879</v>
      </c>
      <c r="B8" s="283" t="s">
        <v>1880</v>
      </c>
      <c r="C8" s="283" t="s">
        <v>1419</v>
      </c>
      <c r="D8" s="284">
        <v>382119.9</v>
      </c>
      <c r="E8" s="284">
        <v>0</v>
      </c>
      <c r="F8" s="284">
        <v>382119.9</v>
      </c>
      <c r="G8" s="283" t="s">
        <v>1871</v>
      </c>
    </row>
    <row r="9" spans="1:7" ht="15" x14ac:dyDescent="0.2">
      <c r="A9" s="283" t="s">
        <v>1881</v>
      </c>
      <c r="B9" s="283" t="s">
        <v>114</v>
      </c>
      <c r="C9" s="283" t="s">
        <v>1419</v>
      </c>
      <c r="D9" s="284">
        <v>7192422.3099999996</v>
      </c>
      <c r="E9" s="284">
        <v>0</v>
      </c>
      <c r="F9" s="284">
        <v>7192422.3099999996</v>
      </c>
      <c r="G9" s="283" t="s">
        <v>1871</v>
      </c>
    </row>
    <row r="10" spans="1:7" ht="15" x14ac:dyDescent="0.2">
      <c r="A10" s="283" t="s">
        <v>1882</v>
      </c>
      <c r="B10" s="283" t="s">
        <v>1883</v>
      </c>
      <c r="C10" s="283" t="s">
        <v>1419</v>
      </c>
      <c r="D10" s="284">
        <v>1934325.97</v>
      </c>
      <c r="E10" s="284">
        <v>0</v>
      </c>
      <c r="F10" s="284">
        <v>1934325.97</v>
      </c>
      <c r="G10" s="283" t="s">
        <v>1871</v>
      </c>
    </row>
    <row r="11" spans="1:7" ht="15" x14ac:dyDescent="0.2">
      <c r="A11" s="283" t="s">
        <v>1884</v>
      </c>
      <c r="B11" s="283" t="s">
        <v>1885</v>
      </c>
      <c r="C11" s="283" t="s">
        <v>1419</v>
      </c>
      <c r="D11" s="284">
        <v>5911334.6900000004</v>
      </c>
      <c r="E11" s="284">
        <v>311.88</v>
      </c>
      <c r="F11" s="284">
        <v>5911022.8099999996</v>
      </c>
      <c r="G11" s="283" t="s">
        <v>1871</v>
      </c>
    </row>
    <row r="12" spans="1:7" ht="15" x14ac:dyDescent="0.2">
      <c r="A12" s="283" t="s">
        <v>1886</v>
      </c>
      <c r="B12" s="283" t="s">
        <v>1887</v>
      </c>
      <c r="C12" s="283" t="s">
        <v>1419</v>
      </c>
      <c r="D12" s="284">
        <v>162856.89000000001</v>
      </c>
      <c r="E12" s="284">
        <v>0</v>
      </c>
      <c r="F12" s="284">
        <v>162856.89000000001</v>
      </c>
      <c r="G12" s="283" t="s">
        <v>1871</v>
      </c>
    </row>
    <row r="13" spans="1:7" ht="15" x14ac:dyDescent="0.2">
      <c r="A13" s="283" t="s">
        <v>1888</v>
      </c>
      <c r="B13" s="283" t="s">
        <v>1889</v>
      </c>
      <c r="C13" s="283" t="s">
        <v>1419</v>
      </c>
      <c r="D13" s="284">
        <v>28544.15</v>
      </c>
      <c r="E13" s="284">
        <v>0</v>
      </c>
      <c r="F13" s="284">
        <v>28544.15</v>
      </c>
      <c r="G13" s="283" t="s">
        <v>1871</v>
      </c>
    </row>
    <row r="14" spans="1:7" ht="15" x14ac:dyDescent="0.2">
      <c r="A14" s="283" t="s">
        <v>1890</v>
      </c>
      <c r="B14" s="283" t="s">
        <v>1891</v>
      </c>
      <c r="C14" s="283" t="s">
        <v>1419</v>
      </c>
      <c r="D14" s="284">
        <v>2127121.11</v>
      </c>
      <c r="E14" s="284">
        <v>0</v>
      </c>
      <c r="F14" s="284">
        <v>2127121.11</v>
      </c>
      <c r="G14" s="283" t="s">
        <v>1871</v>
      </c>
    </row>
    <row r="15" spans="1:7" ht="15" x14ac:dyDescent="0.2">
      <c r="A15" s="283" t="s">
        <v>1892</v>
      </c>
      <c r="B15" s="283" t="s">
        <v>1893</v>
      </c>
      <c r="C15" s="283" t="s">
        <v>1419</v>
      </c>
      <c r="D15" s="284">
        <v>4859541.8899999997</v>
      </c>
      <c r="E15" s="284">
        <v>2949782.85</v>
      </c>
      <c r="F15" s="284">
        <v>1909759.04</v>
      </c>
      <c r="G15" s="283" t="s">
        <v>1871</v>
      </c>
    </row>
    <row r="16" spans="1:7" ht="15" x14ac:dyDescent="0.2">
      <c r="A16" s="283" t="s">
        <v>1894</v>
      </c>
      <c r="B16" s="283" t="s">
        <v>115</v>
      </c>
      <c r="C16" s="283" t="s">
        <v>1419</v>
      </c>
      <c r="D16" s="284">
        <v>122561.03</v>
      </c>
      <c r="E16" s="284">
        <v>0</v>
      </c>
      <c r="F16" s="284">
        <v>122561.03</v>
      </c>
      <c r="G16" s="283" t="s">
        <v>1871</v>
      </c>
    </row>
    <row r="17" spans="1:7" ht="15" x14ac:dyDescent="0.2">
      <c r="A17" s="283" t="s">
        <v>1895</v>
      </c>
      <c r="B17" s="283" t="s">
        <v>1896</v>
      </c>
      <c r="C17" s="283" t="s">
        <v>1419</v>
      </c>
      <c r="D17" s="284">
        <v>8156007.9699999997</v>
      </c>
      <c r="E17" s="284">
        <v>4050808.9</v>
      </c>
      <c r="F17" s="284">
        <v>4105199.07</v>
      </c>
      <c r="G17" s="283" t="s">
        <v>1871</v>
      </c>
    </row>
    <row r="18" spans="1:7" ht="15" x14ac:dyDescent="0.2">
      <c r="A18" s="283" t="s">
        <v>1897</v>
      </c>
      <c r="B18" s="283" t="s">
        <v>1898</v>
      </c>
      <c r="C18" s="283" t="s">
        <v>1419</v>
      </c>
      <c r="D18" s="284">
        <v>1187754.26</v>
      </c>
      <c r="E18" s="284">
        <v>921323.51</v>
      </c>
      <c r="F18" s="284">
        <v>266430.75</v>
      </c>
      <c r="G18" s="283" t="s">
        <v>1871</v>
      </c>
    </row>
    <row r="19" spans="1:7" ht="15" x14ac:dyDescent="0.2">
      <c r="A19" s="283" t="s">
        <v>1899</v>
      </c>
      <c r="B19" s="283" t="s">
        <v>1900</v>
      </c>
      <c r="C19" s="283" t="s">
        <v>1419</v>
      </c>
      <c r="D19" s="284">
        <v>8856.0499999999993</v>
      </c>
      <c r="E19" s="284">
        <v>6053.92</v>
      </c>
      <c r="F19" s="284">
        <v>2802.13</v>
      </c>
      <c r="G19" s="283" t="s">
        <v>1871</v>
      </c>
    </row>
    <row r="20" spans="1:7" ht="15" x14ac:dyDescent="0.2">
      <c r="A20" s="283" t="s">
        <v>1901</v>
      </c>
      <c r="B20" s="283" t="s">
        <v>1902</v>
      </c>
      <c r="C20" s="283" t="s">
        <v>1419</v>
      </c>
      <c r="D20" s="284">
        <v>41502.28</v>
      </c>
      <c r="E20" s="284">
        <v>16899.830000000002</v>
      </c>
      <c r="F20" s="284">
        <v>24602.45</v>
      </c>
      <c r="G20" s="283" t="s">
        <v>1871</v>
      </c>
    </row>
    <row r="21" spans="1:7" ht="15" x14ac:dyDescent="0.2">
      <c r="A21" s="283" t="s">
        <v>1903</v>
      </c>
      <c r="B21" s="283" t="s">
        <v>1904</v>
      </c>
      <c r="C21" s="283" t="s">
        <v>1419</v>
      </c>
      <c r="D21" s="284">
        <v>301514.37</v>
      </c>
      <c r="E21" s="284">
        <v>225826.69</v>
      </c>
      <c r="F21" s="284">
        <v>75687.679999999993</v>
      </c>
      <c r="G21" s="283" t="s">
        <v>1871</v>
      </c>
    </row>
    <row r="22" spans="1:7" ht="15" x14ac:dyDescent="0.2">
      <c r="A22" s="283" t="s">
        <v>1905</v>
      </c>
      <c r="B22" s="283" t="s">
        <v>1906</v>
      </c>
      <c r="C22" s="283" t="s">
        <v>1419</v>
      </c>
      <c r="D22" s="284">
        <v>133608.10999999999</v>
      </c>
      <c r="E22" s="284">
        <v>74096.570000000007</v>
      </c>
      <c r="F22" s="284">
        <v>59511.54</v>
      </c>
      <c r="G22" s="283" t="s">
        <v>1871</v>
      </c>
    </row>
    <row r="23" spans="1:7" ht="15" x14ac:dyDescent="0.2">
      <c r="A23" s="283" t="s">
        <v>1907</v>
      </c>
      <c r="B23" s="283" t="s">
        <v>1908</v>
      </c>
      <c r="C23" s="283" t="s">
        <v>1419</v>
      </c>
      <c r="D23" s="284">
        <v>855772.67</v>
      </c>
      <c r="E23" s="284">
        <v>23761.1</v>
      </c>
      <c r="F23" s="284">
        <v>832011.57</v>
      </c>
      <c r="G23" s="283" t="s">
        <v>1871</v>
      </c>
    </row>
    <row r="24" spans="1:7" ht="15" x14ac:dyDescent="0.2">
      <c r="A24" s="283" t="s">
        <v>1909</v>
      </c>
      <c r="B24" s="283" t="s">
        <v>1910</v>
      </c>
      <c r="C24" s="283" t="s">
        <v>1419</v>
      </c>
      <c r="D24" s="284">
        <v>2811894.71</v>
      </c>
      <c r="E24" s="284">
        <v>1232152.45</v>
      </c>
      <c r="F24" s="284">
        <v>1579742.26</v>
      </c>
      <c r="G24" s="283" t="s">
        <v>1871</v>
      </c>
    </row>
    <row r="25" spans="1:7" ht="15" x14ac:dyDescent="0.2">
      <c r="A25" s="283" t="s">
        <v>1911</v>
      </c>
      <c r="B25" s="283" t="s">
        <v>1912</v>
      </c>
      <c r="C25" s="283" t="s">
        <v>1419</v>
      </c>
      <c r="D25" s="284">
        <v>147390.04</v>
      </c>
      <c r="E25" s="284">
        <v>90762.57</v>
      </c>
      <c r="F25" s="284">
        <v>56627.47</v>
      </c>
      <c r="G25" s="283" t="s">
        <v>1871</v>
      </c>
    </row>
    <row r="26" spans="1:7" ht="15" x14ac:dyDescent="0.2">
      <c r="A26" s="283" t="s">
        <v>1913</v>
      </c>
      <c r="B26" s="283" t="s">
        <v>1914</v>
      </c>
      <c r="C26" s="283" t="s">
        <v>1419</v>
      </c>
      <c r="D26" s="284">
        <v>130454.96</v>
      </c>
      <c r="E26" s="284">
        <v>74583.570000000007</v>
      </c>
      <c r="F26" s="284">
        <v>55871.39</v>
      </c>
      <c r="G26" s="283" t="s">
        <v>1871</v>
      </c>
    </row>
    <row r="27" spans="1:7" ht="15" x14ac:dyDescent="0.2">
      <c r="A27" s="283" t="s">
        <v>1915</v>
      </c>
      <c r="B27" s="283" t="s">
        <v>1916</v>
      </c>
      <c r="C27" s="283" t="s">
        <v>1419</v>
      </c>
      <c r="D27" s="284">
        <v>3924848.68</v>
      </c>
      <c r="E27" s="284">
        <v>1765622.54</v>
      </c>
      <c r="F27" s="284">
        <v>2159226.14</v>
      </c>
      <c r="G27" s="283" t="s">
        <v>1871</v>
      </c>
    </row>
    <row r="28" spans="1:7" ht="15" x14ac:dyDescent="0.2">
      <c r="A28" s="283" t="s">
        <v>1917</v>
      </c>
      <c r="B28" s="283" t="s">
        <v>1918</v>
      </c>
      <c r="C28" s="283" t="s">
        <v>1419</v>
      </c>
      <c r="D28" s="284">
        <v>712972.23</v>
      </c>
      <c r="E28" s="284">
        <v>465124.2</v>
      </c>
      <c r="F28" s="284">
        <v>247848.03</v>
      </c>
      <c r="G28" s="283" t="s">
        <v>1871</v>
      </c>
    </row>
    <row r="29" spans="1:7" ht="15" x14ac:dyDescent="0.2">
      <c r="A29" s="283" t="s">
        <v>1919</v>
      </c>
      <c r="B29" s="283" t="s">
        <v>1920</v>
      </c>
      <c r="C29" s="283" t="s">
        <v>1419</v>
      </c>
      <c r="D29" s="284">
        <v>357322.04</v>
      </c>
      <c r="E29" s="284">
        <v>173159.06</v>
      </c>
      <c r="F29" s="284">
        <v>184162.98</v>
      </c>
      <c r="G29" s="283" t="s">
        <v>1871</v>
      </c>
    </row>
    <row r="30" spans="1:7" ht="15" x14ac:dyDescent="0.2">
      <c r="A30" s="283" t="s">
        <v>1921</v>
      </c>
      <c r="B30" s="283" t="s">
        <v>1922</v>
      </c>
      <c r="C30" s="283" t="s">
        <v>1419</v>
      </c>
      <c r="D30" s="284">
        <v>222500.21</v>
      </c>
      <c r="E30" s="284">
        <v>124983.78</v>
      </c>
      <c r="F30" s="284">
        <v>97516.43</v>
      </c>
      <c r="G30" s="283" t="s">
        <v>1871</v>
      </c>
    </row>
    <row r="31" spans="1:7" ht="15" x14ac:dyDescent="0.2">
      <c r="A31" s="283" t="s">
        <v>1923</v>
      </c>
      <c r="B31" s="283" t="s">
        <v>1924</v>
      </c>
      <c r="C31" s="283" t="s">
        <v>1419</v>
      </c>
      <c r="D31" s="284">
        <v>76628.509999999995</v>
      </c>
      <c r="E31" s="284">
        <v>39252.550000000003</v>
      </c>
      <c r="F31" s="284">
        <v>37375.96</v>
      </c>
      <c r="G31" s="283" t="s">
        <v>1871</v>
      </c>
    </row>
    <row r="32" spans="1:7" ht="15" x14ac:dyDescent="0.2">
      <c r="A32" s="283" t="s">
        <v>1925</v>
      </c>
      <c r="B32" s="283" t="s">
        <v>1926</v>
      </c>
      <c r="C32" s="283" t="s">
        <v>1419</v>
      </c>
      <c r="D32" s="284">
        <v>1031.05</v>
      </c>
      <c r="E32" s="284">
        <v>869.74</v>
      </c>
      <c r="F32" s="284">
        <v>161.31</v>
      </c>
      <c r="G32" s="283" t="s">
        <v>1871</v>
      </c>
    </row>
    <row r="33" spans="1:7" ht="15" x14ac:dyDescent="0.2">
      <c r="A33" s="283" t="s">
        <v>1927</v>
      </c>
      <c r="B33" s="283" t="s">
        <v>1928</v>
      </c>
      <c r="C33" s="283" t="s">
        <v>1419</v>
      </c>
      <c r="D33" s="284">
        <v>281907.34000000003</v>
      </c>
      <c r="E33" s="284">
        <v>147475.42000000001</v>
      </c>
      <c r="F33" s="284">
        <v>134431.92000000001</v>
      </c>
      <c r="G33" s="283" t="s">
        <v>1871</v>
      </c>
    </row>
    <row r="34" spans="1:7" ht="15" x14ac:dyDescent="0.2">
      <c r="A34" s="283" t="s">
        <v>1929</v>
      </c>
      <c r="B34" s="283" t="s">
        <v>1930</v>
      </c>
      <c r="C34" s="283" t="s">
        <v>1419</v>
      </c>
      <c r="D34" s="284">
        <v>69065.94</v>
      </c>
      <c r="E34" s="284">
        <v>34532.99</v>
      </c>
      <c r="F34" s="284">
        <v>34532.949999999997</v>
      </c>
      <c r="G34" s="283" t="s">
        <v>1871</v>
      </c>
    </row>
    <row r="35" spans="1:7" ht="15" x14ac:dyDescent="0.2">
      <c r="A35" s="283" t="s">
        <v>1931</v>
      </c>
      <c r="B35" s="283" t="s">
        <v>1932</v>
      </c>
      <c r="C35" s="283" t="s">
        <v>1419</v>
      </c>
      <c r="D35" s="284">
        <v>123494.69</v>
      </c>
      <c r="E35" s="284">
        <v>47159.3</v>
      </c>
      <c r="F35" s="284">
        <v>76335.39</v>
      </c>
      <c r="G35" s="283" t="s">
        <v>1871</v>
      </c>
    </row>
    <row r="36" spans="1:7" ht="15" x14ac:dyDescent="0.2">
      <c r="A36" s="283" t="s">
        <v>1933</v>
      </c>
      <c r="B36" s="283" t="s">
        <v>1934</v>
      </c>
      <c r="C36" s="283" t="s">
        <v>1419</v>
      </c>
      <c r="D36" s="284">
        <v>397876.02</v>
      </c>
      <c r="E36" s="284">
        <v>202961.62</v>
      </c>
      <c r="F36" s="284">
        <v>194914.4</v>
      </c>
      <c r="G36" s="283" t="s">
        <v>1871</v>
      </c>
    </row>
    <row r="37" spans="1:7" ht="15" x14ac:dyDescent="0.2">
      <c r="A37" s="283" t="s">
        <v>1935</v>
      </c>
      <c r="B37" s="283" t="s">
        <v>1936</v>
      </c>
      <c r="C37" s="283" t="s">
        <v>1419</v>
      </c>
      <c r="D37" s="284">
        <v>3085.28</v>
      </c>
      <c r="E37" s="284">
        <v>1542.64</v>
      </c>
      <c r="F37" s="284">
        <v>1542.64</v>
      </c>
      <c r="G37" s="283" t="s">
        <v>1871</v>
      </c>
    </row>
    <row r="38" spans="1:7" ht="15" x14ac:dyDescent="0.2">
      <c r="A38" s="283" t="s">
        <v>1937</v>
      </c>
      <c r="B38" s="283" t="s">
        <v>1938</v>
      </c>
      <c r="C38" s="283" t="s">
        <v>1419</v>
      </c>
      <c r="D38" s="284">
        <v>1881.62</v>
      </c>
      <c r="E38" s="284">
        <v>940.81</v>
      </c>
      <c r="F38" s="284">
        <v>940.81</v>
      </c>
      <c r="G38" s="283" t="s">
        <v>1871</v>
      </c>
    </row>
    <row r="39" spans="1:7" ht="15" x14ac:dyDescent="0.2">
      <c r="A39" s="283" t="s">
        <v>1939</v>
      </c>
      <c r="B39" s="283" t="s">
        <v>1940</v>
      </c>
      <c r="C39" s="283" t="s">
        <v>1419</v>
      </c>
      <c r="D39" s="284">
        <v>31049.279999999999</v>
      </c>
      <c r="E39" s="284">
        <v>3579.54</v>
      </c>
      <c r="F39" s="284">
        <v>27469.74</v>
      </c>
      <c r="G39" s="283" t="s">
        <v>1871</v>
      </c>
    </row>
    <row r="40" spans="1:7" ht="15" x14ac:dyDescent="0.2">
      <c r="A40" s="283" t="s">
        <v>1941</v>
      </c>
      <c r="B40" s="283" t="s">
        <v>116</v>
      </c>
      <c r="C40" s="283" t="s">
        <v>1419</v>
      </c>
      <c r="D40" s="284">
        <v>65972.009999999995</v>
      </c>
      <c r="E40" s="284">
        <v>0</v>
      </c>
      <c r="F40" s="284">
        <v>65972.009999999995</v>
      </c>
      <c r="G40" s="283" t="s">
        <v>1871</v>
      </c>
    </row>
    <row r="41" spans="1:7" ht="15" x14ac:dyDescent="0.2">
      <c r="A41" s="283" t="s">
        <v>1942</v>
      </c>
      <c r="B41" s="283" t="s">
        <v>1943</v>
      </c>
      <c r="C41" s="283" t="s">
        <v>1419</v>
      </c>
      <c r="D41" s="284">
        <v>733292131.66999996</v>
      </c>
      <c r="E41" s="284">
        <v>686351027.24000001</v>
      </c>
      <c r="F41" s="284">
        <v>46941104.43</v>
      </c>
      <c r="G41" s="283" t="s">
        <v>1871</v>
      </c>
    </row>
    <row r="42" spans="1:7" ht="15" x14ac:dyDescent="0.2">
      <c r="A42" s="283" t="s">
        <v>1944</v>
      </c>
      <c r="B42" s="283" t="s">
        <v>1945</v>
      </c>
      <c r="C42" s="283" t="s">
        <v>1419</v>
      </c>
      <c r="D42" s="284">
        <v>8282446.7999999998</v>
      </c>
      <c r="E42" s="284">
        <v>5163324.7300000004</v>
      </c>
      <c r="F42" s="284">
        <v>3119122.07</v>
      </c>
      <c r="G42" s="283" t="s">
        <v>1871</v>
      </c>
    </row>
    <row r="43" spans="1:7" ht="15" x14ac:dyDescent="0.2">
      <c r="A43" s="283" t="s">
        <v>1946</v>
      </c>
      <c r="B43" s="283" t="s">
        <v>1947</v>
      </c>
      <c r="C43" s="283" t="s">
        <v>1419</v>
      </c>
      <c r="D43" s="284">
        <v>211507.57</v>
      </c>
      <c r="E43" s="284">
        <v>70412.490000000005</v>
      </c>
      <c r="F43" s="284">
        <v>141095.07999999999</v>
      </c>
      <c r="G43" s="283" t="s">
        <v>1871</v>
      </c>
    </row>
    <row r="44" spans="1:7" ht="15" x14ac:dyDescent="0.2">
      <c r="A44" s="283" t="s">
        <v>1948</v>
      </c>
      <c r="B44" s="283" t="s">
        <v>1949</v>
      </c>
      <c r="C44" s="283" t="s">
        <v>1419</v>
      </c>
      <c r="D44" s="284">
        <v>900000</v>
      </c>
      <c r="E44" s="284">
        <v>0</v>
      </c>
      <c r="F44" s="284">
        <v>900000</v>
      </c>
      <c r="G44" s="283" t="s">
        <v>1871</v>
      </c>
    </row>
    <row r="45" spans="1:7" ht="15" x14ac:dyDescent="0.2">
      <c r="A45" s="283" t="s">
        <v>1950</v>
      </c>
      <c r="B45" s="283" t="s">
        <v>1951</v>
      </c>
      <c r="C45" s="283" t="s">
        <v>1419</v>
      </c>
      <c r="D45" s="284">
        <v>2919636.52</v>
      </c>
      <c r="E45" s="284">
        <v>0</v>
      </c>
      <c r="F45" s="284">
        <v>2919636.52</v>
      </c>
      <c r="G45" s="283" t="s">
        <v>1871</v>
      </c>
    </row>
    <row r="46" spans="1:7" ht="15" x14ac:dyDescent="0.2">
      <c r="A46" s="283" t="s">
        <v>1952</v>
      </c>
      <c r="B46" s="283" t="s">
        <v>1953</v>
      </c>
      <c r="C46" s="283" t="s">
        <v>1419</v>
      </c>
      <c r="D46" s="284">
        <v>7857108.04</v>
      </c>
      <c r="E46" s="284">
        <v>5841865.04</v>
      </c>
      <c r="F46" s="284">
        <v>2015243</v>
      </c>
      <c r="G46" s="283" t="s">
        <v>1871</v>
      </c>
    </row>
    <row r="47" spans="1:7" ht="15" x14ac:dyDescent="0.2">
      <c r="A47" s="283" t="s">
        <v>1954</v>
      </c>
      <c r="B47" s="283" t="s">
        <v>1955</v>
      </c>
      <c r="C47" s="283" t="s">
        <v>1419</v>
      </c>
      <c r="D47" s="284">
        <v>33420522.890000001</v>
      </c>
      <c r="E47" s="284">
        <v>2500000</v>
      </c>
      <c r="F47" s="284">
        <v>30920522.890000001</v>
      </c>
      <c r="G47" s="283" t="s">
        <v>1871</v>
      </c>
    </row>
    <row r="48" spans="1:7" ht="15" x14ac:dyDescent="0.2">
      <c r="A48" s="283" t="s">
        <v>1956</v>
      </c>
      <c r="B48" s="283" t="s">
        <v>1957</v>
      </c>
      <c r="C48" s="283" t="s">
        <v>1419</v>
      </c>
      <c r="D48" s="284">
        <v>6024121.2000000002</v>
      </c>
      <c r="E48" s="284">
        <v>3008073.65</v>
      </c>
      <c r="F48" s="284">
        <v>3016047.55</v>
      </c>
      <c r="G48" s="283" t="s">
        <v>1871</v>
      </c>
    </row>
    <row r="49" spans="1:7" ht="15" x14ac:dyDescent="0.2">
      <c r="A49" s="283" t="s">
        <v>1958</v>
      </c>
      <c r="B49" s="283" t="s">
        <v>1959</v>
      </c>
      <c r="C49" s="283" t="s">
        <v>1419</v>
      </c>
      <c r="D49" s="284">
        <v>1136629.19</v>
      </c>
      <c r="E49" s="284">
        <v>187202.33</v>
      </c>
      <c r="F49" s="284">
        <v>949426.86</v>
      </c>
      <c r="G49" s="283" t="s">
        <v>1871</v>
      </c>
    </row>
    <row r="50" spans="1:7" ht="15" x14ac:dyDescent="0.2">
      <c r="A50" s="283" t="s">
        <v>1960</v>
      </c>
      <c r="B50" s="283" t="s">
        <v>1961</v>
      </c>
      <c r="C50" s="283" t="s">
        <v>1419</v>
      </c>
      <c r="D50" s="284">
        <v>6150</v>
      </c>
      <c r="E50" s="284">
        <v>0</v>
      </c>
      <c r="F50" s="284">
        <v>6150</v>
      </c>
      <c r="G50" s="283" t="s">
        <v>1871</v>
      </c>
    </row>
    <row r="51" spans="1:7" ht="15" x14ac:dyDescent="0.2">
      <c r="A51" s="283" t="s">
        <v>1962</v>
      </c>
      <c r="B51" s="283" t="s">
        <v>1963</v>
      </c>
      <c r="C51" s="283" t="s">
        <v>1419</v>
      </c>
      <c r="D51" s="284">
        <v>151428.06</v>
      </c>
      <c r="E51" s="284">
        <v>73990</v>
      </c>
      <c r="F51" s="284">
        <v>77438.06</v>
      </c>
      <c r="G51" s="283" t="s">
        <v>1871</v>
      </c>
    </row>
    <row r="52" spans="1:7" ht="15" x14ac:dyDescent="0.2">
      <c r="A52" s="283" t="s">
        <v>1964</v>
      </c>
      <c r="B52" s="283" t="s">
        <v>1965</v>
      </c>
      <c r="C52" s="283" t="s">
        <v>1419</v>
      </c>
      <c r="D52" s="284">
        <v>392.6</v>
      </c>
      <c r="E52" s="284">
        <v>337.6</v>
      </c>
      <c r="F52" s="284">
        <v>55</v>
      </c>
      <c r="G52" s="283" t="s">
        <v>1871</v>
      </c>
    </row>
    <row r="53" spans="1:7" ht="15" x14ac:dyDescent="0.2">
      <c r="A53" s="283" t="s">
        <v>1966</v>
      </c>
      <c r="B53" s="283" t="s">
        <v>1967</v>
      </c>
      <c r="C53" s="283" t="s">
        <v>1419</v>
      </c>
      <c r="D53" s="284">
        <v>859886.56</v>
      </c>
      <c r="E53" s="284">
        <v>22938.9</v>
      </c>
      <c r="F53" s="284">
        <v>836947.66</v>
      </c>
      <c r="G53" s="283" t="s">
        <v>1871</v>
      </c>
    </row>
    <row r="54" spans="1:7" ht="15" x14ac:dyDescent="0.2">
      <c r="A54" s="283" t="s">
        <v>1968</v>
      </c>
      <c r="B54" s="283" t="s">
        <v>1969</v>
      </c>
      <c r="C54" s="283" t="s">
        <v>1419</v>
      </c>
      <c r="D54" s="284">
        <v>6116.56</v>
      </c>
      <c r="E54" s="284">
        <v>0</v>
      </c>
      <c r="F54" s="284">
        <v>6116.56</v>
      </c>
      <c r="G54" s="283" t="s">
        <v>1871</v>
      </c>
    </row>
    <row r="55" spans="1:7" ht="15" x14ac:dyDescent="0.2">
      <c r="A55" s="283" t="s">
        <v>1970</v>
      </c>
      <c r="B55" s="283" t="s">
        <v>1971</v>
      </c>
      <c r="C55" s="283" t="s">
        <v>1419</v>
      </c>
      <c r="D55" s="284">
        <v>17934</v>
      </c>
      <c r="E55" s="284">
        <v>5000</v>
      </c>
      <c r="F55" s="284">
        <v>12934</v>
      </c>
      <c r="G55" s="283" t="s">
        <v>1871</v>
      </c>
    </row>
    <row r="56" spans="1:7" ht="15" x14ac:dyDescent="0.2">
      <c r="A56" s="283" t="s">
        <v>1972</v>
      </c>
      <c r="B56" s="283" t="s">
        <v>1973</v>
      </c>
      <c r="C56" s="283" t="s">
        <v>1419</v>
      </c>
      <c r="D56" s="284">
        <v>933873.36</v>
      </c>
      <c r="E56" s="284">
        <v>672373.36</v>
      </c>
      <c r="F56" s="284">
        <v>261500</v>
      </c>
      <c r="G56" s="283" t="s">
        <v>1871</v>
      </c>
    </row>
    <row r="57" spans="1:7" ht="15" x14ac:dyDescent="0.2">
      <c r="A57" s="283" t="s">
        <v>1974</v>
      </c>
      <c r="B57" s="283" t="s">
        <v>1975</v>
      </c>
      <c r="C57" s="283" t="s">
        <v>1419</v>
      </c>
      <c r="D57" s="284">
        <v>1094.73</v>
      </c>
      <c r="E57" s="284">
        <v>0</v>
      </c>
      <c r="F57" s="284">
        <v>1094.73</v>
      </c>
      <c r="G57" s="283" t="s">
        <v>1871</v>
      </c>
    </row>
    <row r="58" spans="1:7" ht="15" x14ac:dyDescent="0.2">
      <c r="A58" s="283" t="s">
        <v>1976</v>
      </c>
      <c r="B58" s="283" t="s">
        <v>1977</v>
      </c>
      <c r="C58" s="283" t="s">
        <v>1419</v>
      </c>
      <c r="D58" s="284">
        <v>2673.17</v>
      </c>
      <c r="E58" s="284">
        <v>0</v>
      </c>
      <c r="F58" s="284">
        <v>2673.17</v>
      </c>
      <c r="G58" s="283" t="s">
        <v>1871</v>
      </c>
    </row>
    <row r="59" spans="1:7" ht="15" x14ac:dyDescent="0.2">
      <c r="A59" s="283" t="s">
        <v>1978</v>
      </c>
      <c r="B59" s="283" t="s">
        <v>1979</v>
      </c>
      <c r="C59" s="283" t="s">
        <v>1419</v>
      </c>
      <c r="D59" s="284">
        <v>186021.6</v>
      </c>
      <c r="E59" s="284">
        <v>156044.57</v>
      </c>
      <c r="F59" s="284">
        <v>29977.03</v>
      </c>
      <c r="G59" s="283" t="s">
        <v>1871</v>
      </c>
    </row>
    <row r="60" spans="1:7" ht="15" x14ac:dyDescent="0.2">
      <c r="A60" s="283" t="s">
        <v>1980</v>
      </c>
      <c r="B60" s="283" t="s">
        <v>1981</v>
      </c>
      <c r="C60" s="283" t="s">
        <v>1419</v>
      </c>
      <c r="D60" s="284">
        <v>15618012.609999999</v>
      </c>
      <c r="E60" s="284">
        <v>3358267.44</v>
      </c>
      <c r="F60" s="284">
        <v>12259745.17</v>
      </c>
      <c r="G60" s="283" t="s">
        <v>1871</v>
      </c>
    </row>
    <row r="61" spans="1:7" ht="15" x14ac:dyDescent="0.2">
      <c r="A61" s="283" t="s">
        <v>1982</v>
      </c>
      <c r="B61" s="283" t="s">
        <v>1983</v>
      </c>
      <c r="C61" s="283" t="s">
        <v>1419</v>
      </c>
      <c r="D61" s="284">
        <v>102509.8</v>
      </c>
      <c r="E61" s="284">
        <v>85838.81</v>
      </c>
      <c r="F61" s="284">
        <v>16670.990000000002</v>
      </c>
      <c r="G61" s="283" t="s">
        <v>1871</v>
      </c>
    </row>
    <row r="62" spans="1:7" ht="15" x14ac:dyDescent="0.2">
      <c r="A62" s="283" t="s">
        <v>1984</v>
      </c>
      <c r="B62" s="283" t="s">
        <v>1985</v>
      </c>
      <c r="C62" s="283" t="s">
        <v>1419</v>
      </c>
      <c r="D62" s="284">
        <v>2220989.65</v>
      </c>
      <c r="E62" s="284">
        <v>2074358.45</v>
      </c>
      <c r="F62" s="284">
        <v>146631.20000000001</v>
      </c>
      <c r="G62" s="283" t="s">
        <v>1871</v>
      </c>
    </row>
    <row r="63" spans="1:7" ht="15" x14ac:dyDescent="0.2">
      <c r="A63" s="283" t="s">
        <v>1986</v>
      </c>
      <c r="B63" s="283" t="s">
        <v>1987</v>
      </c>
      <c r="C63" s="283" t="s">
        <v>1419</v>
      </c>
      <c r="D63" s="284">
        <v>5984.41</v>
      </c>
      <c r="E63" s="284">
        <v>6283.11</v>
      </c>
      <c r="F63" s="284">
        <v>298.7</v>
      </c>
      <c r="G63" s="283" t="s">
        <v>1988</v>
      </c>
    </row>
    <row r="64" spans="1:7" ht="15" x14ac:dyDescent="0.2">
      <c r="A64" s="283" t="s">
        <v>1989</v>
      </c>
      <c r="B64" s="283" t="s">
        <v>1990</v>
      </c>
      <c r="C64" s="283" t="s">
        <v>1419</v>
      </c>
      <c r="D64" s="284">
        <v>87537.04</v>
      </c>
      <c r="E64" s="284">
        <v>79013.820000000007</v>
      </c>
      <c r="F64" s="284">
        <v>8523.2199999999993</v>
      </c>
      <c r="G64" s="283" t="s">
        <v>1871</v>
      </c>
    </row>
    <row r="65" spans="1:7" ht="15" x14ac:dyDescent="0.2">
      <c r="A65" s="283" t="s">
        <v>1991</v>
      </c>
      <c r="B65" s="283" t="s">
        <v>1992</v>
      </c>
      <c r="C65" s="283" t="s">
        <v>1419</v>
      </c>
      <c r="D65" s="284">
        <v>4528403.93</v>
      </c>
      <c r="E65" s="284">
        <v>3877927.43</v>
      </c>
      <c r="F65" s="284">
        <v>650476.5</v>
      </c>
      <c r="G65" s="283" t="s">
        <v>1871</v>
      </c>
    </row>
    <row r="66" spans="1:7" ht="15" x14ac:dyDescent="0.2">
      <c r="A66" s="283" t="s">
        <v>1993</v>
      </c>
      <c r="B66" s="283" t="s">
        <v>1994</v>
      </c>
      <c r="C66" s="283" t="s">
        <v>1419</v>
      </c>
      <c r="D66" s="284">
        <v>152204.22</v>
      </c>
      <c r="E66" s="284">
        <v>134931.38</v>
      </c>
      <c r="F66" s="284">
        <v>17272.84</v>
      </c>
      <c r="G66" s="283" t="s">
        <v>1871</v>
      </c>
    </row>
    <row r="67" spans="1:7" ht="15" x14ac:dyDescent="0.2">
      <c r="A67" s="283" t="s">
        <v>1995</v>
      </c>
      <c r="B67" s="283" t="s">
        <v>1996</v>
      </c>
      <c r="C67" s="283" t="s">
        <v>1419</v>
      </c>
      <c r="D67" s="284">
        <v>36313.910000000003</v>
      </c>
      <c r="E67" s="284">
        <v>15019.22</v>
      </c>
      <c r="F67" s="284">
        <v>21294.69</v>
      </c>
      <c r="G67" s="283" t="s">
        <v>1871</v>
      </c>
    </row>
    <row r="68" spans="1:7" ht="15" x14ac:dyDescent="0.2">
      <c r="A68" s="283" t="s">
        <v>1997</v>
      </c>
      <c r="B68" s="283" t="s">
        <v>1998</v>
      </c>
      <c r="C68" s="283" t="s">
        <v>1419</v>
      </c>
      <c r="D68" s="284">
        <v>59202.7</v>
      </c>
      <c r="E68" s="284">
        <v>41094.449999999997</v>
      </c>
      <c r="F68" s="284">
        <v>18108.25</v>
      </c>
      <c r="G68" s="283" t="s">
        <v>1871</v>
      </c>
    </row>
    <row r="69" spans="1:7" ht="15" x14ac:dyDescent="0.2">
      <c r="A69" s="283" t="s">
        <v>1999</v>
      </c>
      <c r="B69" s="283" t="s">
        <v>2000</v>
      </c>
      <c r="C69" s="283" t="s">
        <v>1419</v>
      </c>
      <c r="D69" s="284">
        <v>39814.620000000003</v>
      </c>
      <c r="E69" s="284">
        <v>31170.47</v>
      </c>
      <c r="F69" s="284">
        <v>8644.15</v>
      </c>
      <c r="G69" s="283" t="s">
        <v>1871</v>
      </c>
    </row>
    <row r="70" spans="1:7" ht="15" x14ac:dyDescent="0.2">
      <c r="A70" s="283" t="s">
        <v>2001</v>
      </c>
      <c r="B70" s="283" t="s">
        <v>2002</v>
      </c>
      <c r="C70" s="283" t="s">
        <v>1419</v>
      </c>
      <c r="D70" s="284">
        <v>115523.18</v>
      </c>
      <c r="E70" s="284">
        <v>93387.59</v>
      </c>
      <c r="F70" s="284">
        <v>22135.59</v>
      </c>
      <c r="G70" s="283" t="s">
        <v>1871</v>
      </c>
    </row>
    <row r="71" spans="1:7" ht="15" x14ac:dyDescent="0.2">
      <c r="A71" s="283" t="s">
        <v>2003</v>
      </c>
      <c r="B71" s="283" t="s">
        <v>2004</v>
      </c>
      <c r="C71" s="283" t="s">
        <v>1419</v>
      </c>
      <c r="D71" s="284">
        <v>91197.05</v>
      </c>
      <c r="E71" s="284">
        <v>88940.64</v>
      </c>
      <c r="F71" s="284">
        <v>2256.41</v>
      </c>
      <c r="G71" s="283" t="s">
        <v>1871</v>
      </c>
    </row>
    <row r="72" spans="1:7" ht="15" x14ac:dyDescent="0.2">
      <c r="A72" s="283" t="s">
        <v>2005</v>
      </c>
      <c r="B72" s="283" t="s">
        <v>2006</v>
      </c>
      <c r="C72" s="283" t="s">
        <v>1419</v>
      </c>
      <c r="D72" s="284">
        <v>84600.78</v>
      </c>
      <c r="E72" s="284">
        <v>77307.95</v>
      </c>
      <c r="F72" s="284">
        <v>7292.83</v>
      </c>
      <c r="G72" s="283" t="s">
        <v>1871</v>
      </c>
    </row>
    <row r="73" spans="1:7" ht="15" x14ac:dyDescent="0.2">
      <c r="A73" s="283" t="s">
        <v>2007</v>
      </c>
      <c r="B73" s="283" t="s">
        <v>2008</v>
      </c>
      <c r="C73" s="283" t="s">
        <v>1419</v>
      </c>
      <c r="D73" s="284">
        <v>54915.87</v>
      </c>
      <c r="E73" s="284">
        <v>37288.28</v>
      </c>
      <c r="F73" s="284">
        <v>17627.59</v>
      </c>
      <c r="G73" s="283" t="s">
        <v>1871</v>
      </c>
    </row>
    <row r="74" spans="1:7" ht="15" x14ac:dyDescent="0.2">
      <c r="A74" s="283" t="s">
        <v>2009</v>
      </c>
      <c r="B74" s="283" t="s">
        <v>2010</v>
      </c>
      <c r="C74" s="283" t="s">
        <v>1419</v>
      </c>
      <c r="D74" s="284">
        <v>53410.76</v>
      </c>
      <c r="E74" s="284">
        <v>36818.699999999997</v>
      </c>
      <c r="F74" s="284">
        <v>16592.060000000001</v>
      </c>
      <c r="G74" s="283" t="s">
        <v>1871</v>
      </c>
    </row>
    <row r="75" spans="1:7" ht="15" x14ac:dyDescent="0.2">
      <c r="A75" s="283" t="s">
        <v>2011</v>
      </c>
      <c r="B75" s="283" t="s">
        <v>2012</v>
      </c>
      <c r="C75" s="283" t="s">
        <v>1419</v>
      </c>
      <c r="D75" s="284">
        <v>64354.96</v>
      </c>
      <c r="E75" s="284">
        <v>52997.599999999999</v>
      </c>
      <c r="F75" s="284">
        <v>11357.36</v>
      </c>
      <c r="G75" s="283" t="s">
        <v>1871</v>
      </c>
    </row>
    <row r="76" spans="1:7" ht="15" x14ac:dyDescent="0.2">
      <c r="A76" s="283" t="s">
        <v>2013</v>
      </c>
      <c r="B76" s="283" t="s">
        <v>2014</v>
      </c>
      <c r="C76" s="283" t="s">
        <v>1419</v>
      </c>
      <c r="D76" s="284">
        <v>58253.49</v>
      </c>
      <c r="E76" s="284">
        <v>51013.2</v>
      </c>
      <c r="F76" s="284">
        <v>7240.29</v>
      </c>
      <c r="G76" s="283" t="s">
        <v>1871</v>
      </c>
    </row>
    <row r="77" spans="1:7" ht="15" x14ac:dyDescent="0.2">
      <c r="A77" s="283" t="s">
        <v>2015</v>
      </c>
      <c r="B77" s="283" t="s">
        <v>2016</v>
      </c>
      <c r="C77" s="283" t="s">
        <v>1419</v>
      </c>
      <c r="D77" s="284">
        <v>59964.6</v>
      </c>
      <c r="E77" s="284">
        <v>54995.07</v>
      </c>
      <c r="F77" s="284">
        <v>4969.53</v>
      </c>
      <c r="G77" s="283" t="s">
        <v>1871</v>
      </c>
    </row>
    <row r="78" spans="1:7" ht="15" x14ac:dyDescent="0.2">
      <c r="A78" s="283" t="s">
        <v>2017</v>
      </c>
      <c r="B78" s="283" t="s">
        <v>2018</v>
      </c>
      <c r="C78" s="283" t="s">
        <v>1419</v>
      </c>
      <c r="D78" s="284">
        <v>289.33999999999997</v>
      </c>
      <c r="E78" s="284">
        <v>0</v>
      </c>
      <c r="F78" s="284">
        <v>289.33999999999997</v>
      </c>
      <c r="G78" s="283" t="s">
        <v>1871</v>
      </c>
    </row>
    <row r="79" spans="1:7" ht="15" x14ac:dyDescent="0.2">
      <c r="A79" s="283" t="s">
        <v>2019</v>
      </c>
      <c r="B79" s="283" t="s">
        <v>2020</v>
      </c>
      <c r="C79" s="283" t="s">
        <v>1419</v>
      </c>
      <c r="D79" s="284">
        <v>827310.11</v>
      </c>
      <c r="E79" s="284">
        <v>780405.49</v>
      </c>
      <c r="F79" s="284">
        <v>46904.62</v>
      </c>
      <c r="G79" s="283" t="s">
        <v>1871</v>
      </c>
    </row>
    <row r="80" spans="1:7" ht="15" x14ac:dyDescent="0.2">
      <c r="A80" s="283" t="s">
        <v>2021</v>
      </c>
      <c r="B80" s="283" t="s">
        <v>2022</v>
      </c>
      <c r="C80" s="283" t="s">
        <v>1419</v>
      </c>
      <c r="D80" s="284">
        <v>317936.40000000002</v>
      </c>
      <c r="E80" s="284">
        <v>299085.46000000002</v>
      </c>
      <c r="F80" s="284">
        <v>18850.939999999999</v>
      </c>
      <c r="G80" s="283" t="s">
        <v>1871</v>
      </c>
    </row>
    <row r="81" spans="1:7" ht="15" x14ac:dyDescent="0.2">
      <c r="A81" s="283" t="s">
        <v>2023</v>
      </c>
      <c r="B81" s="283" t="s">
        <v>2024</v>
      </c>
      <c r="C81" s="283" t="s">
        <v>1419</v>
      </c>
      <c r="D81" s="284">
        <v>655654.02</v>
      </c>
      <c r="E81" s="284">
        <v>616111.62</v>
      </c>
      <c r="F81" s="284">
        <v>39542.400000000001</v>
      </c>
      <c r="G81" s="283" t="s">
        <v>1871</v>
      </c>
    </row>
    <row r="82" spans="1:7" ht="15" x14ac:dyDescent="0.2">
      <c r="A82" s="283" t="s">
        <v>2025</v>
      </c>
      <c r="B82" s="283" t="s">
        <v>2026</v>
      </c>
      <c r="C82" s="283" t="s">
        <v>1419</v>
      </c>
      <c r="D82" s="284">
        <v>335764.15</v>
      </c>
      <c r="E82" s="284">
        <v>316850.5</v>
      </c>
      <c r="F82" s="284">
        <v>18913.650000000001</v>
      </c>
      <c r="G82" s="283" t="s">
        <v>1871</v>
      </c>
    </row>
    <row r="83" spans="1:7" ht="15" x14ac:dyDescent="0.2">
      <c r="A83" s="283" t="s">
        <v>2027</v>
      </c>
      <c r="B83" s="283" t="s">
        <v>2028</v>
      </c>
      <c r="C83" s="283" t="s">
        <v>1419</v>
      </c>
      <c r="D83" s="284">
        <v>719695.33</v>
      </c>
      <c r="E83" s="284">
        <v>674461.72</v>
      </c>
      <c r="F83" s="284">
        <v>45233.61</v>
      </c>
      <c r="G83" s="283" t="s">
        <v>1871</v>
      </c>
    </row>
    <row r="84" spans="1:7" ht="15" x14ac:dyDescent="0.2">
      <c r="A84" s="283" t="s">
        <v>2029</v>
      </c>
      <c r="B84" s="283" t="s">
        <v>2030</v>
      </c>
      <c r="C84" s="283" t="s">
        <v>1419</v>
      </c>
      <c r="D84" s="284">
        <v>663901.28</v>
      </c>
      <c r="E84" s="284">
        <v>619539.18000000005</v>
      </c>
      <c r="F84" s="284">
        <v>44362.1</v>
      </c>
      <c r="G84" s="283" t="s">
        <v>1871</v>
      </c>
    </row>
    <row r="85" spans="1:7" ht="15" x14ac:dyDescent="0.2">
      <c r="A85" s="283" t="s">
        <v>2031</v>
      </c>
      <c r="B85" s="283" t="s">
        <v>2032</v>
      </c>
      <c r="C85" s="283" t="s">
        <v>1419</v>
      </c>
      <c r="D85" s="284">
        <v>177694.05</v>
      </c>
      <c r="E85" s="284">
        <v>164923.74</v>
      </c>
      <c r="F85" s="284">
        <v>12770.31</v>
      </c>
      <c r="G85" s="283" t="s">
        <v>1871</v>
      </c>
    </row>
    <row r="86" spans="1:7" ht="15" x14ac:dyDescent="0.2">
      <c r="A86" s="283" t="s">
        <v>2033</v>
      </c>
      <c r="B86" s="283" t="s">
        <v>2034</v>
      </c>
      <c r="C86" s="283" t="s">
        <v>1419</v>
      </c>
      <c r="D86" s="284">
        <v>72924.09</v>
      </c>
      <c r="E86" s="284">
        <v>69119.509999999995</v>
      </c>
      <c r="F86" s="284">
        <v>3804.58</v>
      </c>
      <c r="G86" s="283" t="s">
        <v>1871</v>
      </c>
    </row>
    <row r="87" spans="1:7" ht="15" x14ac:dyDescent="0.2">
      <c r="A87" s="283" t="s">
        <v>2035</v>
      </c>
      <c r="B87" s="283" t="s">
        <v>2036</v>
      </c>
      <c r="C87" s="283" t="s">
        <v>1419</v>
      </c>
      <c r="D87" s="284">
        <v>57200.93</v>
      </c>
      <c r="E87" s="284">
        <v>54097.3</v>
      </c>
      <c r="F87" s="284">
        <v>3103.63</v>
      </c>
      <c r="G87" s="283" t="s">
        <v>1871</v>
      </c>
    </row>
    <row r="88" spans="1:7" ht="15" x14ac:dyDescent="0.2">
      <c r="A88" s="283" t="s">
        <v>2037</v>
      </c>
      <c r="B88" s="283" t="s">
        <v>2038</v>
      </c>
      <c r="C88" s="283" t="s">
        <v>1419</v>
      </c>
      <c r="D88" s="284">
        <v>149023.41</v>
      </c>
      <c r="E88" s="284">
        <v>128094.67</v>
      </c>
      <c r="F88" s="284">
        <v>20928.740000000002</v>
      </c>
      <c r="G88" s="283" t="s">
        <v>1871</v>
      </c>
    </row>
    <row r="89" spans="1:7" ht="15" x14ac:dyDescent="0.2">
      <c r="A89" s="283" t="s">
        <v>2039</v>
      </c>
      <c r="B89" s="283" t="s">
        <v>2040</v>
      </c>
      <c r="C89" s="283" t="s">
        <v>1419</v>
      </c>
      <c r="D89" s="284">
        <v>145987.31</v>
      </c>
      <c r="E89" s="284">
        <v>135560.72</v>
      </c>
      <c r="F89" s="284">
        <v>10426.59</v>
      </c>
      <c r="G89" s="283" t="s">
        <v>1871</v>
      </c>
    </row>
    <row r="90" spans="1:7" ht="15" x14ac:dyDescent="0.2">
      <c r="A90" s="283" t="s">
        <v>2041</v>
      </c>
      <c r="B90" s="283" t="s">
        <v>2042</v>
      </c>
      <c r="C90" s="283" t="s">
        <v>1419</v>
      </c>
      <c r="D90" s="284">
        <v>639476261.82000005</v>
      </c>
      <c r="E90" s="284">
        <v>586015690.86000001</v>
      </c>
      <c r="F90" s="284">
        <v>53460570.960000001</v>
      </c>
      <c r="G90" s="283" t="s">
        <v>1871</v>
      </c>
    </row>
    <row r="91" spans="1:7" ht="15" x14ac:dyDescent="0.2">
      <c r="A91" s="283" t="s">
        <v>2043</v>
      </c>
      <c r="B91" s="283" t="s">
        <v>2044</v>
      </c>
      <c r="C91" s="283" t="s">
        <v>1419</v>
      </c>
      <c r="D91" s="284">
        <v>168313.69</v>
      </c>
      <c r="E91" s="284">
        <v>141853.01999999999</v>
      </c>
      <c r="F91" s="284">
        <v>26460.67</v>
      </c>
      <c r="G91" s="283" t="s">
        <v>1871</v>
      </c>
    </row>
    <row r="92" spans="1:7" ht="15" x14ac:dyDescent="0.2">
      <c r="A92" s="283" t="s">
        <v>2045</v>
      </c>
      <c r="B92" s="283" t="s">
        <v>2046</v>
      </c>
      <c r="C92" s="283" t="s">
        <v>1419</v>
      </c>
      <c r="D92" s="284">
        <v>1290960.2</v>
      </c>
      <c r="E92" s="284">
        <v>968754.54</v>
      </c>
      <c r="F92" s="284">
        <v>322205.65999999997</v>
      </c>
      <c r="G92" s="283" t="s">
        <v>1871</v>
      </c>
    </row>
    <row r="93" spans="1:7" ht="15" x14ac:dyDescent="0.2">
      <c r="A93" s="283" t="s">
        <v>2047</v>
      </c>
      <c r="B93" s="283" t="s">
        <v>117</v>
      </c>
      <c r="C93" s="283" t="s">
        <v>1419</v>
      </c>
      <c r="D93" s="284">
        <v>17918.689999999999</v>
      </c>
      <c r="E93" s="284">
        <v>0</v>
      </c>
      <c r="F93" s="284">
        <v>17918.689999999999</v>
      </c>
      <c r="G93" s="283" t="s">
        <v>1871</v>
      </c>
    </row>
    <row r="94" spans="1:7" ht="15" x14ac:dyDescent="0.2">
      <c r="A94" s="283" t="s">
        <v>2048</v>
      </c>
      <c r="B94" s="283" t="s">
        <v>2049</v>
      </c>
      <c r="C94" s="283" t="s">
        <v>1419</v>
      </c>
      <c r="D94" s="284">
        <v>122.4</v>
      </c>
      <c r="E94" s="284">
        <v>0</v>
      </c>
      <c r="F94" s="284">
        <v>122.4</v>
      </c>
      <c r="G94" s="283" t="s">
        <v>1871</v>
      </c>
    </row>
    <row r="95" spans="1:7" ht="15" x14ac:dyDescent="0.2">
      <c r="A95" s="283" t="s">
        <v>2050</v>
      </c>
      <c r="B95" s="283" t="s">
        <v>2051</v>
      </c>
      <c r="C95" s="283" t="s">
        <v>1419</v>
      </c>
      <c r="D95" s="284">
        <v>434988.23</v>
      </c>
      <c r="E95" s="284">
        <v>195622.18</v>
      </c>
      <c r="F95" s="284">
        <v>239366.05</v>
      </c>
      <c r="G95" s="283" t="s">
        <v>1871</v>
      </c>
    </row>
    <row r="96" spans="1:7" ht="15" x14ac:dyDescent="0.2">
      <c r="A96" s="283" t="s">
        <v>2052</v>
      </c>
      <c r="B96" s="283" t="s">
        <v>2053</v>
      </c>
      <c r="C96" s="283" t="s">
        <v>1419</v>
      </c>
      <c r="D96" s="284">
        <v>163849.75</v>
      </c>
      <c r="E96" s="284">
        <v>75698.48</v>
      </c>
      <c r="F96" s="284">
        <v>88151.27</v>
      </c>
      <c r="G96" s="283" t="s">
        <v>1871</v>
      </c>
    </row>
    <row r="97" spans="1:7" ht="15" x14ac:dyDescent="0.2">
      <c r="A97" s="283" t="s">
        <v>2054</v>
      </c>
      <c r="B97" s="283" t="s">
        <v>2055</v>
      </c>
      <c r="C97" s="283" t="s">
        <v>1419</v>
      </c>
      <c r="D97" s="284">
        <v>40863.980000000003</v>
      </c>
      <c r="E97" s="284">
        <v>0</v>
      </c>
      <c r="F97" s="284">
        <v>40863.980000000003</v>
      </c>
      <c r="G97" s="283" t="s">
        <v>1871</v>
      </c>
    </row>
    <row r="98" spans="1:7" ht="15" x14ac:dyDescent="0.2">
      <c r="A98" s="283" t="s">
        <v>2056</v>
      </c>
      <c r="B98" s="283" t="s">
        <v>2057</v>
      </c>
      <c r="C98" s="283" t="s">
        <v>1419</v>
      </c>
      <c r="D98" s="284">
        <v>98035.41</v>
      </c>
      <c r="E98" s="284">
        <v>5776.09</v>
      </c>
      <c r="F98" s="284">
        <v>92259.32</v>
      </c>
      <c r="G98" s="283" t="s">
        <v>1871</v>
      </c>
    </row>
    <row r="99" spans="1:7" ht="15" x14ac:dyDescent="0.2">
      <c r="A99" s="283" t="s">
        <v>2058</v>
      </c>
      <c r="B99" s="283" t="s">
        <v>2059</v>
      </c>
      <c r="C99" s="283" t="s">
        <v>1419</v>
      </c>
      <c r="D99" s="284">
        <v>5200560.7300000004</v>
      </c>
      <c r="E99" s="284">
        <v>4654693.74</v>
      </c>
      <c r="F99" s="284">
        <v>545866.99</v>
      </c>
      <c r="G99" s="283" t="s">
        <v>1871</v>
      </c>
    </row>
    <row r="100" spans="1:7" ht="15" x14ac:dyDescent="0.2">
      <c r="A100" s="283" t="s">
        <v>2060</v>
      </c>
      <c r="B100" s="283" t="s">
        <v>119</v>
      </c>
      <c r="C100" s="283" t="s">
        <v>1419</v>
      </c>
      <c r="D100" s="284">
        <v>0</v>
      </c>
      <c r="E100" s="284">
        <v>10730458.82</v>
      </c>
      <c r="F100" s="284">
        <v>10730458.82</v>
      </c>
      <c r="G100" s="283" t="s">
        <v>1988</v>
      </c>
    </row>
    <row r="101" spans="1:7" ht="15" x14ac:dyDescent="0.2">
      <c r="A101" s="283" t="s">
        <v>2061</v>
      </c>
      <c r="B101" s="283" t="s">
        <v>120</v>
      </c>
      <c r="C101" s="283" t="s">
        <v>1419</v>
      </c>
      <c r="D101" s="284">
        <v>4437916.21</v>
      </c>
      <c r="E101" s="284">
        <v>72566467.739999995</v>
      </c>
      <c r="F101" s="284">
        <v>68128551.530000001</v>
      </c>
      <c r="G101" s="283" t="s">
        <v>1988</v>
      </c>
    </row>
    <row r="102" spans="1:7" ht="15" x14ac:dyDescent="0.2">
      <c r="A102" s="283" t="s">
        <v>2062</v>
      </c>
      <c r="B102" s="283" t="s">
        <v>2063</v>
      </c>
      <c r="C102" s="283" t="s">
        <v>1419</v>
      </c>
      <c r="D102" s="284">
        <v>1963398.74</v>
      </c>
      <c r="E102" s="284">
        <v>17645765.91</v>
      </c>
      <c r="F102" s="284">
        <v>15682367.17</v>
      </c>
      <c r="G102" s="283" t="s">
        <v>1988</v>
      </c>
    </row>
    <row r="103" spans="1:7" ht="15" x14ac:dyDescent="0.2">
      <c r="A103" s="283" t="s">
        <v>2064</v>
      </c>
      <c r="B103" s="283" t="s">
        <v>2065</v>
      </c>
      <c r="C103" s="283" t="s">
        <v>1419</v>
      </c>
      <c r="D103" s="284">
        <v>0</v>
      </c>
      <c r="E103" s="284">
        <v>880000</v>
      </c>
      <c r="F103" s="284">
        <v>880000</v>
      </c>
      <c r="G103" s="283" t="s">
        <v>1988</v>
      </c>
    </row>
    <row r="104" spans="1:7" ht="15" x14ac:dyDescent="0.2">
      <c r="A104" s="283" t="s">
        <v>2066</v>
      </c>
      <c r="B104" s="283" t="s">
        <v>2067</v>
      </c>
      <c r="C104" s="283" t="s">
        <v>1419</v>
      </c>
      <c r="D104" s="284">
        <v>0</v>
      </c>
      <c r="E104" s="284">
        <v>7381.09</v>
      </c>
      <c r="F104" s="284">
        <v>7381.09</v>
      </c>
      <c r="G104" s="283" t="s">
        <v>1988</v>
      </c>
    </row>
    <row r="105" spans="1:7" ht="15" x14ac:dyDescent="0.2">
      <c r="A105" s="283" t="s">
        <v>2068</v>
      </c>
      <c r="B105" s="283" t="s">
        <v>2069</v>
      </c>
      <c r="C105" s="283" t="s">
        <v>1419</v>
      </c>
      <c r="D105" s="284">
        <v>0</v>
      </c>
      <c r="E105" s="284">
        <v>1408608.58</v>
      </c>
      <c r="F105" s="284">
        <v>1408608.58</v>
      </c>
      <c r="G105" s="283" t="s">
        <v>1988</v>
      </c>
    </row>
    <row r="106" spans="1:7" ht="15" x14ac:dyDescent="0.2">
      <c r="A106" s="283" t="s">
        <v>2070</v>
      </c>
      <c r="B106" s="283" t="s">
        <v>2071</v>
      </c>
      <c r="C106" s="283" t="s">
        <v>1419</v>
      </c>
      <c r="D106" s="284">
        <v>1168938.82</v>
      </c>
      <c r="E106" s="284">
        <v>0</v>
      </c>
      <c r="F106" s="284">
        <v>1168938.82</v>
      </c>
      <c r="G106" s="283" t="s">
        <v>1871</v>
      </c>
    </row>
    <row r="107" spans="1:7" ht="15" x14ac:dyDescent="0.2">
      <c r="A107" s="283" t="s">
        <v>2072</v>
      </c>
      <c r="B107" s="283" t="s">
        <v>2073</v>
      </c>
      <c r="C107" s="283" t="s">
        <v>1419</v>
      </c>
      <c r="D107" s="284">
        <v>0</v>
      </c>
      <c r="E107" s="284">
        <v>4285361.43</v>
      </c>
      <c r="F107" s="284">
        <v>4285361.43</v>
      </c>
      <c r="G107" s="283" t="s">
        <v>1988</v>
      </c>
    </row>
    <row r="108" spans="1:7" ht="15" x14ac:dyDescent="0.2">
      <c r="A108" s="283" t="s">
        <v>2074</v>
      </c>
      <c r="B108" s="283" t="s">
        <v>2075</v>
      </c>
      <c r="C108" s="283" t="s">
        <v>1419</v>
      </c>
      <c r="D108" s="284">
        <v>0</v>
      </c>
      <c r="E108" s="284">
        <v>74211365.489999995</v>
      </c>
      <c r="F108" s="284">
        <v>74211365.489999995</v>
      </c>
      <c r="G108" s="283" t="s">
        <v>1988</v>
      </c>
    </row>
    <row r="109" spans="1:7" ht="15" x14ac:dyDescent="0.2">
      <c r="A109" s="283" t="s">
        <v>2076</v>
      </c>
      <c r="B109" s="283" t="s">
        <v>2077</v>
      </c>
      <c r="C109" s="283" t="s">
        <v>1419</v>
      </c>
      <c r="D109" s="284">
        <v>0</v>
      </c>
      <c r="E109" s="284">
        <v>433359</v>
      </c>
      <c r="F109" s="284">
        <v>433359</v>
      </c>
      <c r="G109" s="283" t="s">
        <v>1988</v>
      </c>
    </row>
    <row r="110" spans="1:7" ht="15" x14ac:dyDescent="0.2">
      <c r="A110" s="283" t="s">
        <v>2078</v>
      </c>
      <c r="B110" s="283" t="s">
        <v>2079</v>
      </c>
      <c r="C110" s="283" t="s">
        <v>1419</v>
      </c>
      <c r="D110" s="284">
        <v>0</v>
      </c>
      <c r="E110" s="284">
        <v>7009980.8700000001</v>
      </c>
      <c r="F110" s="284">
        <v>7009980.8700000001</v>
      </c>
      <c r="G110" s="283" t="s">
        <v>1988</v>
      </c>
    </row>
    <row r="111" spans="1:7" ht="15" x14ac:dyDescent="0.2">
      <c r="A111" s="283" t="s">
        <v>2080</v>
      </c>
      <c r="B111" s="283" t="s">
        <v>2081</v>
      </c>
      <c r="C111" s="283" t="s">
        <v>1419</v>
      </c>
      <c r="D111" s="284">
        <v>0</v>
      </c>
      <c r="E111" s="284">
        <v>62888447.950000003</v>
      </c>
      <c r="F111" s="284">
        <v>62888447.950000003</v>
      </c>
      <c r="G111" s="283" t="s">
        <v>1988</v>
      </c>
    </row>
    <row r="112" spans="1:7" ht="15" x14ac:dyDescent="0.2">
      <c r="A112" s="283" t="s">
        <v>2082</v>
      </c>
      <c r="B112" s="283" t="s">
        <v>2083</v>
      </c>
      <c r="C112" s="283" t="s">
        <v>1419</v>
      </c>
      <c r="D112" s="284">
        <v>0</v>
      </c>
      <c r="E112" s="284">
        <v>311603.57</v>
      </c>
      <c r="F112" s="284">
        <v>311603.57</v>
      </c>
      <c r="G112" s="283" t="s">
        <v>1988</v>
      </c>
    </row>
    <row r="113" spans="1:7" ht="15" x14ac:dyDescent="0.2">
      <c r="A113" s="283" t="s">
        <v>2084</v>
      </c>
      <c r="B113" s="283" t="s">
        <v>2085</v>
      </c>
      <c r="C113" s="283" t="s">
        <v>1419</v>
      </c>
      <c r="D113" s="284">
        <v>0</v>
      </c>
      <c r="E113" s="284">
        <v>6325210.2599999998</v>
      </c>
      <c r="F113" s="284">
        <v>6325210.2599999998</v>
      </c>
      <c r="G113" s="283" t="s">
        <v>1988</v>
      </c>
    </row>
    <row r="114" spans="1:7" ht="15" x14ac:dyDescent="0.2">
      <c r="A114" s="283" t="s">
        <v>2086</v>
      </c>
      <c r="B114" s="283" t="s">
        <v>2087</v>
      </c>
      <c r="C114" s="283" t="s">
        <v>1419</v>
      </c>
      <c r="D114" s="284">
        <v>0</v>
      </c>
      <c r="E114" s="284">
        <v>1900443.64</v>
      </c>
      <c r="F114" s="284">
        <v>1900443.64</v>
      </c>
      <c r="G114" s="283" t="s">
        <v>1988</v>
      </c>
    </row>
    <row r="115" spans="1:7" ht="15" x14ac:dyDescent="0.2">
      <c r="A115" s="283" t="s">
        <v>2088</v>
      </c>
      <c r="B115" s="283" t="s">
        <v>2089</v>
      </c>
      <c r="C115" s="283" t="s">
        <v>1419</v>
      </c>
      <c r="D115" s="284">
        <v>0</v>
      </c>
      <c r="E115" s="284">
        <v>5348479.38</v>
      </c>
      <c r="F115" s="284">
        <v>5348479.38</v>
      </c>
      <c r="G115" s="283" t="s">
        <v>1988</v>
      </c>
    </row>
    <row r="116" spans="1:7" ht="15" x14ac:dyDescent="0.2">
      <c r="A116" s="283" t="s">
        <v>2090</v>
      </c>
      <c r="B116" s="283" t="s">
        <v>2091</v>
      </c>
      <c r="C116" s="283" t="s">
        <v>1419</v>
      </c>
      <c r="D116" s="284">
        <v>0</v>
      </c>
      <c r="E116" s="284">
        <v>159336.88</v>
      </c>
      <c r="F116" s="284">
        <v>159336.88</v>
      </c>
      <c r="G116" s="283" t="s">
        <v>1988</v>
      </c>
    </row>
    <row r="117" spans="1:7" ht="15" x14ac:dyDescent="0.2">
      <c r="A117" s="283" t="s">
        <v>2092</v>
      </c>
      <c r="B117" s="283" t="s">
        <v>2093</v>
      </c>
      <c r="C117" s="283" t="s">
        <v>1419</v>
      </c>
      <c r="D117" s="284">
        <v>0</v>
      </c>
      <c r="E117" s="284">
        <v>14945.04</v>
      </c>
      <c r="F117" s="284">
        <v>14945.04</v>
      </c>
      <c r="G117" s="283" t="s">
        <v>1988</v>
      </c>
    </row>
    <row r="118" spans="1:7" ht="15" x14ac:dyDescent="0.2">
      <c r="A118" s="283" t="s">
        <v>2094</v>
      </c>
      <c r="B118" s="283" t="s">
        <v>2095</v>
      </c>
      <c r="C118" s="283" t="s">
        <v>1419</v>
      </c>
      <c r="D118" s="284">
        <v>0</v>
      </c>
      <c r="E118" s="284">
        <v>2124760.31</v>
      </c>
      <c r="F118" s="284">
        <v>2124760.31</v>
      </c>
      <c r="G118" s="283" t="s">
        <v>1988</v>
      </c>
    </row>
    <row r="119" spans="1:7" ht="15" x14ac:dyDescent="0.2">
      <c r="A119" s="283" t="s">
        <v>2096</v>
      </c>
      <c r="B119" s="283" t="s">
        <v>2097</v>
      </c>
      <c r="C119" s="283" t="s">
        <v>1419</v>
      </c>
      <c r="D119" s="284">
        <v>1225308.3600000001</v>
      </c>
      <c r="E119" s="284">
        <v>3447955.9</v>
      </c>
      <c r="F119" s="284">
        <v>2222647.54</v>
      </c>
      <c r="G119" s="283" t="s">
        <v>1988</v>
      </c>
    </row>
    <row r="120" spans="1:7" ht="15" x14ac:dyDescent="0.2">
      <c r="A120" s="283" t="s">
        <v>2098</v>
      </c>
      <c r="B120" s="283" t="s">
        <v>2099</v>
      </c>
      <c r="C120" s="283" t="s">
        <v>1419</v>
      </c>
      <c r="D120" s="284">
        <v>301496.64</v>
      </c>
      <c r="E120" s="284">
        <v>937498.12</v>
      </c>
      <c r="F120" s="284">
        <v>636001.48</v>
      </c>
      <c r="G120" s="283" t="s">
        <v>1988</v>
      </c>
    </row>
    <row r="121" spans="1:7" ht="15" x14ac:dyDescent="0.2">
      <c r="A121" s="283" t="s">
        <v>2100</v>
      </c>
      <c r="B121" s="283" t="s">
        <v>2101</v>
      </c>
      <c r="C121" s="283" t="s">
        <v>1419</v>
      </c>
      <c r="D121" s="284">
        <v>122023.43</v>
      </c>
      <c r="E121" s="284">
        <v>459069.79</v>
      </c>
      <c r="F121" s="284">
        <v>337046.36</v>
      </c>
      <c r="G121" s="283" t="s">
        <v>1988</v>
      </c>
    </row>
    <row r="122" spans="1:7" ht="15" x14ac:dyDescent="0.2">
      <c r="A122" s="283" t="s">
        <v>2102</v>
      </c>
      <c r="B122" s="283" t="s">
        <v>2103</v>
      </c>
      <c r="C122" s="283" t="s">
        <v>1419</v>
      </c>
      <c r="D122" s="284">
        <v>83689.679999999993</v>
      </c>
      <c r="E122" s="284">
        <v>363261.29</v>
      </c>
      <c r="F122" s="284">
        <v>279571.61</v>
      </c>
      <c r="G122" s="283" t="s">
        <v>1988</v>
      </c>
    </row>
    <row r="123" spans="1:7" ht="15" x14ac:dyDescent="0.2">
      <c r="A123" s="283" t="s">
        <v>2104</v>
      </c>
      <c r="B123" s="283" t="s">
        <v>2105</v>
      </c>
      <c r="C123" s="283" t="s">
        <v>1419</v>
      </c>
      <c r="D123" s="284">
        <v>4127808.75</v>
      </c>
      <c r="E123" s="284">
        <v>7013886.6600000001</v>
      </c>
      <c r="F123" s="284">
        <v>2886077.91</v>
      </c>
      <c r="G123" s="283" t="s">
        <v>1988</v>
      </c>
    </row>
    <row r="124" spans="1:7" ht="15" x14ac:dyDescent="0.2">
      <c r="A124" s="283" t="s">
        <v>2106</v>
      </c>
      <c r="B124" s="283" t="s">
        <v>2107</v>
      </c>
      <c r="C124" s="283" t="s">
        <v>1419</v>
      </c>
      <c r="D124" s="284">
        <v>184916.8</v>
      </c>
      <c r="E124" s="284">
        <v>556352.01</v>
      </c>
      <c r="F124" s="284">
        <v>371435.21</v>
      </c>
      <c r="G124" s="283" t="s">
        <v>1988</v>
      </c>
    </row>
    <row r="125" spans="1:7" ht="15" x14ac:dyDescent="0.2">
      <c r="A125" s="283" t="s">
        <v>2108</v>
      </c>
      <c r="B125" s="283" t="s">
        <v>2109</v>
      </c>
      <c r="C125" s="283" t="s">
        <v>1419</v>
      </c>
      <c r="D125" s="284">
        <v>4932.71</v>
      </c>
      <c r="E125" s="284">
        <v>79731.06</v>
      </c>
      <c r="F125" s="284">
        <v>74798.350000000006</v>
      </c>
      <c r="G125" s="283" t="s">
        <v>1988</v>
      </c>
    </row>
    <row r="126" spans="1:7" ht="15" x14ac:dyDescent="0.2">
      <c r="A126" s="283" t="s">
        <v>2110</v>
      </c>
      <c r="B126" s="283" t="s">
        <v>2111</v>
      </c>
      <c r="C126" s="283" t="s">
        <v>1419</v>
      </c>
      <c r="D126" s="284">
        <v>0</v>
      </c>
      <c r="E126" s="284">
        <v>3563364.5</v>
      </c>
      <c r="F126" s="284">
        <v>3563364.5</v>
      </c>
      <c r="G126" s="283" t="s">
        <v>1988</v>
      </c>
    </row>
    <row r="127" spans="1:7" ht="15" x14ac:dyDescent="0.2">
      <c r="A127" s="283" t="s">
        <v>2112</v>
      </c>
      <c r="B127" s="283" t="s">
        <v>2113</v>
      </c>
      <c r="C127" s="283" t="s">
        <v>1419</v>
      </c>
      <c r="D127" s="284">
        <v>0</v>
      </c>
      <c r="E127" s="284">
        <v>464146.3</v>
      </c>
      <c r="F127" s="284">
        <v>464146.3</v>
      </c>
      <c r="G127" s="283" t="s">
        <v>1988</v>
      </c>
    </row>
    <row r="128" spans="1:7" ht="15" x14ac:dyDescent="0.2">
      <c r="A128" s="283" t="s">
        <v>2114</v>
      </c>
      <c r="B128" s="283" t="s">
        <v>2115</v>
      </c>
      <c r="C128" s="283" t="s">
        <v>1419</v>
      </c>
      <c r="D128" s="284">
        <v>1489825</v>
      </c>
      <c r="E128" s="284">
        <v>1489825.42</v>
      </c>
      <c r="F128" s="284">
        <v>0.42</v>
      </c>
      <c r="G128" s="283" t="s">
        <v>1988</v>
      </c>
    </row>
    <row r="129" spans="1:7" ht="15" x14ac:dyDescent="0.2">
      <c r="A129" s="283" t="s">
        <v>2116</v>
      </c>
      <c r="B129" s="283" t="s">
        <v>2117</v>
      </c>
      <c r="C129" s="283" t="s">
        <v>1419</v>
      </c>
      <c r="D129" s="284">
        <v>0</v>
      </c>
      <c r="E129" s="284">
        <v>374461.6</v>
      </c>
      <c r="F129" s="284">
        <v>374461.6</v>
      </c>
      <c r="G129" s="283" t="s">
        <v>1988</v>
      </c>
    </row>
    <row r="130" spans="1:7" ht="15" x14ac:dyDescent="0.2">
      <c r="A130" s="283" t="s">
        <v>2118</v>
      </c>
      <c r="B130" s="283" t="s">
        <v>2119</v>
      </c>
      <c r="C130" s="283" t="s">
        <v>1419</v>
      </c>
      <c r="D130" s="284">
        <v>0</v>
      </c>
      <c r="E130" s="284">
        <v>68094.2</v>
      </c>
      <c r="F130" s="284">
        <v>68094.2</v>
      </c>
      <c r="G130" s="283" t="s">
        <v>1988</v>
      </c>
    </row>
    <row r="131" spans="1:7" ht="15" x14ac:dyDescent="0.2">
      <c r="A131" s="283" t="s">
        <v>2120</v>
      </c>
      <c r="B131" s="283" t="s">
        <v>2121</v>
      </c>
      <c r="C131" s="283" t="s">
        <v>1419</v>
      </c>
      <c r="D131" s="284">
        <v>291771.89</v>
      </c>
      <c r="E131" s="284">
        <v>2456725.25</v>
      </c>
      <c r="F131" s="284">
        <v>2164953.36</v>
      </c>
      <c r="G131" s="283" t="s">
        <v>1988</v>
      </c>
    </row>
    <row r="132" spans="1:7" ht="15" x14ac:dyDescent="0.2">
      <c r="A132" s="283" t="s">
        <v>2122</v>
      </c>
      <c r="B132" s="283" t="s">
        <v>2123</v>
      </c>
      <c r="C132" s="283" t="s">
        <v>1419</v>
      </c>
      <c r="D132" s="284">
        <v>2932.83</v>
      </c>
      <c r="E132" s="284">
        <v>2982588.7</v>
      </c>
      <c r="F132" s="284">
        <v>2979655.87</v>
      </c>
      <c r="G132" s="283" t="s">
        <v>1988</v>
      </c>
    </row>
    <row r="133" spans="1:7" ht="15" x14ac:dyDescent="0.2">
      <c r="A133" s="283" t="s">
        <v>2124</v>
      </c>
      <c r="B133" s="283" t="s">
        <v>2125</v>
      </c>
      <c r="C133" s="283" t="s">
        <v>1419</v>
      </c>
      <c r="D133" s="284">
        <v>2051290.59</v>
      </c>
      <c r="E133" s="284">
        <v>4346570.59</v>
      </c>
      <c r="F133" s="284">
        <v>2295280</v>
      </c>
      <c r="G133" s="283" t="s">
        <v>1988</v>
      </c>
    </row>
    <row r="134" spans="1:7" ht="15" x14ac:dyDescent="0.2">
      <c r="A134" s="283" t="s">
        <v>2126</v>
      </c>
      <c r="B134" s="283" t="s">
        <v>2127</v>
      </c>
      <c r="C134" s="283" t="s">
        <v>1419</v>
      </c>
      <c r="D134" s="284">
        <v>344993</v>
      </c>
      <c r="E134" s="284">
        <v>1503193</v>
      </c>
      <c r="F134" s="284">
        <v>1158200</v>
      </c>
      <c r="G134" s="283" t="s">
        <v>1988</v>
      </c>
    </row>
    <row r="135" spans="1:7" ht="15" x14ac:dyDescent="0.2">
      <c r="A135" s="283" t="s">
        <v>2128</v>
      </c>
      <c r="B135" s="283" t="s">
        <v>2129</v>
      </c>
      <c r="C135" s="283" t="s">
        <v>1419</v>
      </c>
      <c r="D135" s="284">
        <v>2340519.2799999998</v>
      </c>
      <c r="E135" s="284">
        <v>15308893.73</v>
      </c>
      <c r="F135" s="284">
        <v>12968374.449999999</v>
      </c>
      <c r="G135" s="283" t="s">
        <v>1988</v>
      </c>
    </row>
    <row r="136" spans="1:7" ht="15" x14ac:dyDescent="0.2">
      <c r="A136" s="283" t="s">
        <v>2130</v>
      </c>
      <c r="B136" s="283" t="s">
        <v>2131</v>
      </c>
      <c r="C136" s="283" t="s">
        <v>1419</v>
      </c>
      <c r="D136" s="284">
        <v>338400</v>
      </c>
      <c r="E136" s="284">
        <v>475400</v>
      </c>
      <c r="F136" s="284">
        <v>137000</v>
      </c>
      <c r="G136" s="283" t="s">
        <v>1988</v>
      </c>
    </row>
    <row r="137" spans="1:7" ht="15" x14ac:dyDescent="0.2">
      <c r="A137" s="283" t="s">
        <v>2132</v>
      </c>
      <c r="B137" s="283" t="s">
        <v>2133</v>
      </c>
      <c r="C137" s="283" t="s">
        <v>1419</v>
      </c>
      <c r="D137" s="284">
        <v>420000</v>
      </c>
      <c r="E137" s="284">
        <v>423407.49</v>
      </c>
      <c r="F137" s="284">
        <v>3407.49</v>
      </c>
      <c r="G137" s="283" t="s">
        <v>1988</v>
      </c>
    </row>
    <row r="138" spans="1:7" ht="15" x14ac:dyDescent="0.2">
      <c r="A138" s="283" t="s">
        <v>2134</v>
      </c>
      <c r="B138" s="283" t="s">
        <v>2135</v>
      </c>
      <c r="C138" s="283" t="s">
        <v>1419</v>
      </c>
      <c r="D138" s="284">
        <v>55256.36</v>
      </c>
      <c r="E138" s="284">
        <v>104984.82</v>
      </c>
      <c r="F138" s="284">
        <v>49728.46</v>
      </c>
      <c r="G138" s="283" t="s">
        <v>1988</v>
      </c>
    </row>
    <row r="139" spans="1:7" ht="15" x14ac:dyDescent="0.2">
      <c r="A139" s="283" t="s">
        <v>2136</v>
      </c>
      <c r="B139" s="283" t="s">
        <v>2137</v>
      </c>
      <c r="C139" s="283" t="s">
        <v>1419</v>
      </c>
      <c r="D139" s="284">
        <v>48828.160000000003</v>
      </c>
      <c r="E139" s="284">
        <v>52776.81</v>
      </c>
      <c r="F139" s="284">
        <v>3948.65</v>
      </c>
      <c r="G139" s="283" t="s">
        <v>1988</v>
      </c>
    </row>
    <row r="140" spans="1:7" ht="15" x14ac:dyDescent="0.2">
      <c r="A140" s="283" t="s">
        <v>2138</v>
      </c>
      <c r="B140" s="283" t="s">
        <v>1957</v>
      </c>
      <c r="C140" s="283" t="s">
        <v>1419</v>
      </c>
      <c r="D140" s="284">
        <v>2509868.87</v>
      </c>
      <c r="E140" s="284">
        <v>3069986.17</v>
      </c>
      <c r="F140" s="284">
        <v>560117.30000000005</v>
      </c>
      <c r="G140" s="283" t="s">
        <v>1988</v>
      </c>
    </row>
    <row r="141" spans="1:7" ht="15" x14ac:dyDescent="0.2">
      <c r="A141" s="283" t="s">
        <v>2139</v>
      </c>
      <c r="B141" s="283" t="s">
        <v>2140</v>
      </c>
      <c r="C141" s="283" t="s">
        <v>1419</v>
      </c>
      <c r="D141" s="284">
        <v>1008805.09</v>
      </c>
      <c r="E141" s="284">
        <v>1614103.82</v>
      </c>
      <c r="F141" s="284">
        <v>605298.73</v>
      </c>
      <c r="G141" s="283" t="s">
        <v>1988</v>
      </c>
    </row>
    <row r="142" spans="1:7" ht="15" x14ac:dyDescent="0.2">
      <c r="A142" s="283" t="s">
        <v>2141</v>
      </c>
      <c r="B142" s="283" t="s">
        <v>2142</v>
      </c>
      <c r="C142" s="283" t="s">
        <v>1419</v>
      </c>
      <c r="D142" s="284">
        <v>168796.89</v>
      </c>
      <c r="E142" s="284">
        <v>282556.81</v>
      </c>
      <c r="F142" s="284">
        <v>113759.92</v>
      </c>
      <c r="G142" s="283" t="s">
        <v>1988</v>
      </c>
    </row>
    <row r="143" spans="1:7" ht="15" x14ac:dyDescent="0.2">
      <c r="A143" s="283" t="s">
        <v>2143</v>
      </c>
      <c r="B143" s="283" t="s">
        <v>2144</v>
      </c>
      <c r="C143" s="283" t="s">
        <v>1419</v>
      </c>
      <c r="D143" s="284">
        <v>13499950.810000001</v>
      </c>
      <c r="E143" s="284">
        <v>15752023.43</v>
      </c>
      <c r="F143" s="284">
        <v>2252072.62</v>
      </c>
      <c r="G143" s="283" t="s">
        <v>1988</v>
      </c>
    </row>
    <row r="144" spans="1:7" ht="15" x14ac:dyDescent="0.2">
      <c r="A144" s="283" t="s">
        <v>2145</v>
      </c>
      <c r="B144" s="283" t="s">
        <v>2146</v>
      </c>
      <c r="C144" s="283" t="s">
        <v>1419</v>
      </c>
      <c r="D144" s="284">
        <v>537932.53</v>
      </c>
      <c r="E144" s="284">
        <v>577373.18000000005</v>
      </c>
      <c r="F144" s="284">
        <v>39440.65</v>
      </c>
      <c r="G144" s="283" t="s">
        <v>1988</v>
      </c>
    </row>
    <row r="145" spans="1:7" ht="15" x14ac:dyDescent="0.2">
      <c r="A145" s="283" t="s">
        <v>2147</v>
      </c>
      <c r="B145" s="283" t="s">
        <v>2148</v>
      </c>
      <c r="C145" s="283" t="s">
        <v>1419</v>
      </c>
      <c r="D145" s="284">
        <v>109854487.18000001</v>
      </c>
      <c r="E145" s="284">
        <v>117517153.45</v>
      </c>
      <c r="F145" s="284">
        <v>7662666.2699999996</v>
      </c>
      <c r="G145" s="283" t="s">
        <v>1988</v>
      </c>
    </row>
    <row r="146" spans="1:7" ht="15" x14ac:dyDescent="0.2">
      <c r="A146" s="283" t="s">
        <v>2149</v>
      </c>
      <c r="B146" s="283" t="s">
        <v>2150</v>
      </c>
      <c r="C146" s="283" t="s">
        <v>1419</v>
      </c>
      <c r="D146" s="284">
        <v>324988.58</v>
      </c>
      <c r="E146" s="284">
        <v>340078.02</v>
      </c>
      <c r="F146" s="284">
        <v>15089.44</v>
      </c>
      <c r="G146" s="283" t="s">
        <v>1988</v>
      </c>
    </row>
    <row r="147" spans="1:7" ht="15" x14ac:dyDescent="0.2">
      <c r="A147" s="283" t="s">
        <v>2151</v>
      </c>
      <c r="B147" s="283" t="s">
        <v>2152</v>
      </c>
      <c r="C147" s="283" t="s">
        <v>1419</v>
      </c>
      <c r="D147" s="284">
        <v>10368996.609999999</v>
      </c>
      <c r="E147" s="284">
        <v>11143316.85</v>
      </c>
      <c r="F147" s="284">
        <v>774320.24</v>
      </c>
      <c r="G147" s="283" t="s">
        <v>1988</v>
      </c>
    </row>
    <row r="148" spans="1:7" ht="15" x14ac:dyDescent="0.2">
      <c r="A148" s="283" t="s">
        <v>2153</v>
      </c>
      <c r="B148" s="283" t="s">
        <v>2154</v>
      </c>
      <c r="C148" s="283" t="s">
        <v>1419</v>
      </c>
      <c r="D148" s="284">
        <v>1689185.29</v>
      </c>
      <c r="E148" s="284">
        <v>1780346.87</v>
      </c>
      <c r="F148" s="284">
        <v>91161.58</v>
      </c>
      <c r="G148" s="283" t="s">
        <v>1988</v>
      </c>
    </row>
    <row r="149" spans="1:7" ht="15" x14ac:dyDescent="0.2">
      <c r="A149" s="283" t="s">
        <v>2155</v>
      </c>
      <c r="B149" s="283" t="s">
        <v>2156</v>
      </c>
      <c r="C149" s="283" t="s">
        <v>1419</v>
      </c>
      <c r="D149" s="284">
        <v>29302.1</v>
      </c>
      <c r="E149" s="284">
        <v>32153</v>
      </c>
      <c r="F149" s="284">
        <v>2850.9</v>
      </c>
      <c r="G149" s="283" t="s">
        <v>1988</v>
      </c>
    </row>
    <row r="150" spans="1:7" ht="15" x14ac:dyDescent="0.2">
      <c r="A150" s="283" t="s">
        <v>2157</v>
      </c>
      <c r="B150" s="283" t="s">
        <v>2158</v>
      </c>
      <c r="C150" s="283" t="s">
        <v>1419</v>
      </c>
      <c r="D150" s="284">
        <v>1972079.71</v>
      </c>
      <c r="E150" s="284">
        <v>2127788.7200000002</v>
      </c>
      <c r="F150" s="284">
        <v>155709.01</v>
      </c>
      <c r="G150" s="283" t="s">
        <v>1988</v>
      </c>
    </row>
    <row r="151" spans="1:7" ht="15" x14ac:dyDescent="0.2">
      <c r="A151" s="283" t="s">
        <v>2159</v>
      </c>
      <c r="B151" s="283" t="s">
        <v>2160</v>
      </c>
      <c r="C151" s="283" t="s">
        <v>1419</v>
      </c>
      <c r="D151" s="284">
        <v>43569.04</v>
      </c>
      <c r="E151" s="284">
        <v>47943.48</v>
      </c>
      <c r="F151" s="284">
        <v>4374.4399999999996</v>
      </c>
      <c r="G151" s="283" t="s">
        <v>1988</v>
      </c>
    </row>
    <row r="152" spans="1:7" ht="15" x14ac:dyDescent="0.2">
      <c r="A152" s="283" t="s">
        <v>2161</v>
      </c>
      <c r="B152" s="283" t="s">
        <v>2162</v>
      </c>
      <c r="C152" s="283" t="s">
        <v>1419</v>
      </c>
      <c r="D152" s="284">
        <v>123815.17</v>
      </c>
      <c r="E152" s="284">
        <v>189149.15</v>
      </c>
      <c r="F152" s="284">
        <v>65333.98</v>
      </c>
      <c r="G152" s="283" t="s">
        <v>1988</v>
      </c>
    </row>
    <row r="153" spans="1:7" ht="15" x14ac:dyDescent="0.2">
      <c r="A153" s="283" t="s">
        <v>2163</v>
      </c>
      <c r="B153" s="283" t="s">
        <v>2164</v>
      </c>
      <c r="C153" s="283" t="s">
        <v>1419</v>
      </c>
      <c r="D153" s="284">
        <v>584980.31000000006</v>
      </c>
      <c r="E153" s="284">
        <v>641804.18000000005</v>
      </c>
      <c r="F153" s="284">
        <v>56823.87</v>
      </c>
      <c r="G153" s="283" t="s">
        <v>1988</v>
      </c>
    </row>
    <row r="154" spans="1:7" ht="15" x14ac:dyDescent="0.2">
      <c r="A154" s="283" t="s">
        <v>2165</v>
      </c>
      <c r="B154" s="283" t="s">
        <v>2166</v>
      </c>
      <c r="C154" s="283" t="s">
        <v>1419</v>
      </c>
      <c r="D154" s="284">
        <v>224838.52</v>
      </c>
      <c r="E154" s="284">
        <v>268898.39</v>
      </c>
      <c r="F154" s="284">
        <v>44059.87</v>
      </c>
      <c r="G154" s="283" t="s">
        <v>1988</v>
      </c>
    </row>
    <row r="155" spans="1:7" ht="15" x14ac:dyDescent="0.2">
      <c r="A155" s="283" t="s">
        <v>2167</v>
      </c>
      <c r="B155" s="283" t="s">
        <v>2168</v>
      </c>
      <c r="C155" s="283" t="s">
        <v>1419</v>
      </c>
      <c r="D155" s="284">
        <v>807913.64</v>
      </c>
      <c r="E155" s="284">
        <v>808612.76</v>
      </c>
      <c r="F155" s="284">
        <v>699.12</v>
      </c>
      <c r="G155" s="283" t="s">
        <v>1988</v>
      </c>
    </row>
    <row r="156" spans="1:7" ht="15" x14ac:dyDescent="0.2">
      <c r="A156" s="283" t="s">
        <v>2169</v>
      </c>
      <c r="B156" s="283" t="s">
        <v>2170</v>
      </c>
      <c r="C156" s="283" t="s">
        <v>1419</v>
      </c>
      <c r="D156" s="284">
        <v>5870.63</v>
      </c>
      <c r="E156" s="284">
        <v>6500.95</v>
      </c>
      <c r="F156" s="284">
        <v>630.32000000000005</v>
      </c>
      <c r="G156" s="283" t="s">
        <v>1988</v>
      </c>
    </row>
    <row r="157" spans="1:7" ht="15" x14ac:dyDescent="0.2">
      <c r="A157" s="283" t="s">
        <v>2171</v>
      </c>
      <c r="B157" s="283" t="s">
        <v>2172</v>
      </c>
      <c r="C157" s="283" t="s">
        <v>1419</v>
      </c>
      <c r="D157" s="284">
        <v>19006.66</v>
      </c>
      <c r="E157" s="284">
        <v>24275.02</v>
      </c>
      <c r="F157" s="284">
        <v>5268.36</v>
      </c>
      <c r="G157" s="283" t="s">
        <v>1988</v>
      </c>
    </row>
    <row r="158" spans="1:7" ht="15" x14ac:dyDescent="0.2">
      <c r="A158" s="283" t="s">
        <v>2173</v>
      </c>
      <c r="B158" s="283" t="s">
        <v>2174</v>
      </c>
      <c r="C158" s="283" t="s">
        <v>1419</v>
      </c>
      <c r="D158" s="284">
        <v>30062.400000000001</v>
      </c>
      <c r="E158" s="284">
        <v>32810.400000000001</v>
      </c>
      <c r="F158" s="284">
        <v>2748</v>
      </c>
      <c r="G158" s="283" t="s">
        <v>1988</v>
      </c>
    </row>
    <row r="159" spans="1:7" ht="15" x14ac:dyDescent="0.2">
      <c r="A159" s="283" t="s">
        <v>2175</v>
      </c>
      <c r="B159" s="283" t="s">
        <v>2176</v>
      </c>
      <c r="C159" s="283" t="s">
        <v>1419</v>
      </c>
      <c r="D159" s="284">
        <v>12144.7</v>
      </c>
      <c r="E159" s="284">
        <v>13257.63</v>
      </c>
      <c r="F159" s="284">
        <v>1112.93</v>
      </c>
      <c r="G159" s="283" t="s">
        <v>1988</v>
      </c>
    </row>
    <row r="160" spans="1:7" ht="15" x14ac:dyDescent="0.2">
      <c r="A160" s="283" t="s">
        <v>2177</v>
      </c>
      <c r="B160" s="283" t="s">
        <v>2178</v>
      </c>
      <c r="C160" s="283" t="s">
        <v>1419</v>
      </c>
      <c r="D160" s="284">
        <v>39459.800000000003</v>
      </c>
      <c r="E160" s="284">
        <v>47088.01</v>
      </c>
      <c r="F160" s="284">
        <v>7628.21</v>
      </c>
      <c r="G160" s="283" t="s">
        <v>1988</v>
      </c>
    </row>
    <row r="161" spans="1:7" ht="15" x14ac:dyDescent="0.2">
      <c r="A161" s="283" t="s">
        <v>2179</v>
      </c>
      <c r="B161" s="283" t="s">
        <v>2180</v>
      </c>
      <c r="C161" s="283" t="s">
        <v>1419</v>
      </c>
      <c r="D161" s="284">
        <v>3141076.23</v>
      </c>
      <c r="E161" s="284">
        <v>6446402.8600000003</v>
      </c>
      <c r="F161" s="284">
        <v>3305326.63</v>
      </c>
      <c r="G161" s="283" t="s">
        <v>1988</v>
      </c>
    </row>
    <row r="162" spans="1:7" ht="15" x14ac:dyDescent="0.2">
      <c r="A162" s="283" t="s">
        <v>2181</v>
      </c>
      <c r="B162" s="283" t="s">
        <v>2182</v>
      </c>
      <c r="C162" s="283" t="s">
        <v>1419</v>
      </c>
      <c r="D162" s="284">
        <v>60347.4</v>
      </c>
      <c r="E162" s="284">
        <v>63095.4</v>
      </c>
      <c r="F162" s="284">
        <v>2748</v>
      </c>
      <c r="G162" s="283" t="s">
        <v>1988</v>
      </c>
    </row>
    <row r="163" spans="1:7" ht="15" x14ac:dyDescent="0.2">
      <c r="A163" s="283" t="s">
        <v>2183</v>
      </c>
      <c r="B163" s="283" t="s">
        <v>2184</v>
      </c>
      <c r="C163" s="283" t="s">
        <v>1419</v>
      </c>
      <c r="D163" s="284">
        <v>37266387.149999999</v>
      </c>
      <c r="E163" s="284">
        <v>38378334.82</v>
      </c>
      <c r="F163" s="284">
        <v>1111947.67</v>
      </c>
      <c r="G163" s="283" t="s">
        <v>1988</v>
      </c>
    </row>
    <row r="164" spans="1:7" ht="15" x14ac:dyDescent="0.2">
      <c r="A164" s="283" t="s">
        <v>2185</v>
      </c>
      <c r="B164" s="283" t="s">
        <v>2186</v>
      </c>
      <c r="C164" s="283" t="s">
        <v>1419</v>
      </c>
      <c r="D164" s="284">
        <v>58934706.130000003</v>
      </c>
      <c r="E164" s="284">
        <v>61251271.869999997</v>
      </c>
      <c r="F164" s="284">
        <v>2316565.7400000002</v>
      </c>
      <c r="G164" s="283" t="s">
        <v>1988</v>
      </c>
    </row>
    <row r="165" spans="1:7" ht="15" x14ac:dyDescent="0.2">
      <c r="A165" s="283" t="s">
        <v>2187</v>
      </c>
      <c r="B165" s="283" t="s">
        <v>2188</v>
      </c>
      <c r="C165" s="283" t="s">
        <v>1419</v>
      </c>
      <c r="D165" s="284">
        <v>152045.81</v>
      </c>
      <c r="E165" s="284">
        <v>332357.68</v>
      </c>
      <c r="F165" s="284">
        <v>180311.87</v>
      </c>
      <c r="G165" s="283" t="s">
        <v>1988</v>
      </c>
    </row>
    <row r="166" spans="1:7" ht="15" x14ac:dyDescent="0.2">
      <c r="A166" s="283" t="s">
        <v>2189</v>
      </c>
      <c r="B166" s="283" t="s">
        <v>118</v>
      </c>
      <c r="C166" s="283" t="s">
        <v>1419</v>
      </c>
      <c r="D166" s="284">
        <v>1131.56</v>
      </c>
      <c r="E166" s="284">
        <v>79218.86</v>
      </c>
      <c r="F166" s="284">
        <v>78087.3</v>
      </c>
      <c r="G166" s="283" t="s">
        <v>1988</v>
      </c>
    </row>
    <row r="167" spans="1:7" ht="15" x14ac:dyDescent="0.2">
      <c r="A167" s="283" t="s">
        <v>2190</v>
      </c>
      <c r="B167" s="283" t="s">
        <v>2191</v>
      </c>
      <c r="C167" s="283" t="s">
        <v>1419</v>
      </c>
      <c r="D167" s="284">
        <v>995969.72</v>
      </c>
      <c r="E167" s="284">
        <v>1048354.34</v>
      </c>
      <c r="F167" s="284">
        <v>52384.62</v>
      </c>
      <c r="G167" s="283" t="s">
        <v>1988</v>
      </c>
    </row>
    <row r="168" spans="1:7" ht="15" x14ac:dyDescent="0.2">
      <c r="A168" s="283" t="s">
        <v>2192</v>
      </c>
      <c r="B168" s="283" t="s">
        <v>2193</v>
      </c>
      <c r="C168" s="283" t="s">
        <v>1419</v>
      </c>
      <c r="D168" s="284">
        <v>11587327.43</v>
      </c>
      <c r="E168" s="284">
        <v>12153504.85</v>
      </c>
      <c r="F168" s="284">
        <v>566177.42000000004</v>
      </c>
      <c r="G168" s="283" t="s">
        <v>1988</v>
      </c>
    </row>
    <row r="169" spans="1:7" ht="15" x14ac:dyDescent="0.2">
      <c r="A169" s="283" t="s">
        <v>2194</v>
      </c>
      <c r="B169" s="283" t="s">
        <v>2195</v>
      </c>
      <c r="C169" s="283" t="s">
        <v>1419</v>
      </c>
      <c r="D169" s="284">
        <v>283768.92</v>
      </c>
      <c r="E169" s="284">
        <v>303609.14</v>
      </c>
      <c r="F169" s="284">
        <v>19840.22</v>
      </c>
      <c r="G169" s="283" t="s">
        <v>1988</v>
      </c>
    </row>
    <row r="170" spans="1:7" ht="15" x14ac:dyDescent="0.2">
      <c r="A170" s="283" t="s">
        <v>2196</v>
      </c>
      <c r="B170" s="283" t="s">
        <v>2197</v>
      </c>
      <c r="C170" s="283" t="s">
        <v>1419</v>
      </c>
      <c r="D170" s="284">
        <v>6376397.2000000002</v>
      </c>
      <c r="E170" s="284">
        <v>6752187.7400000002</v>
      </c>
      <c r="F170" s="284">
        <v>375790.54</v>
      </c>
      <c r="G170" s="283" t="s">
        <v>1988</v>
      </c>
    </row>
    <row r="171" spans="1:7" ht="15" x14ac:dyDescent="0.2">
      <c r="A171" s="283" t="s">
        <v>2198</v>
      </c>
      <c r="B171" s="283" t="s">
        <v>2199</v>
      </c>
      <c r="C171" s="283" t="s">
        <v>1419</v>
      </c>
      <c r="D171" s="284">
        <v>802680.11</v>
      </c>
      <c r="E171" s="284">
        <v>1168825.06</v>
      </c>
      <c r="F171" s="284">
        <v>366144.95</v>
      </c>
      <c r="G171" s="283" t="s">
        <v>1988</v>
      </c>
    </row>
    <row r="172" spans="1:7" ht="15" x14ac:dyDescent="0.2">
      <c r="A172" s="283" t="s">
        <v>2200</v>
      </c>
      <c r="B172" s="283" t="s">
        <v>2201</v>
      </c>
      <c r="C172" s="283" t="s">
        <v>1419</v>
      </c>
      <c r="D172" s="284">
        <v>1073869.72</v>
      </c>
      <c r="E172" s="284">
        <v>1671643.41</v>
      </c>
      <c r="F172" s="284">
        <v>597773.68999999994</v>
      </c>
      <c r="G172" s="283" t="s">
        <v>1988</v>
      </c>
    </row>
    <row r="173" spans="1:7" ht="15" x14ac:dyDescent="0.2">
      <c r="A173" s="283" t="s">
        <v>2202</v>
      </c>
      <c r="B173" s="283" t="s">
        <v>2203</v>
      </c>
      <c r="C173" s="283" t="s">
        <v>1419</v>
      </c>
      <c r="D173" s="284">
        <v>795582.53</v>
      </c>
      <c r="E173" s="284">
        <v>856561.29</v>
      </c>
      <c r="F173" s="284">
        <v>60978.76</v>
      </c>
      <c r="G173" s="283" t="s">
        <v>1988</v>
      </c>
    </row>
    <row r="174" spans="1:7" ht="15" x14ac:dyDescent="0.2">
      <c r="A174" s="283" t="s">
        <v>2204</v>
      </c>
      <c r="B174" s="283" t="s">
        <v>2205</v>
      </c>
      <c r="C174" s="283" t="s">
        <v>1419</v>
      </c>
      <c r="D174" s="284">
        <v>32438209.710000001</v>
      </c>
      <c r="E174" s="284">
        <v>37705856.119999997</v>
      </c>
      <c r="F174" s="284">
        <v>5267646.41</v>
      </c>
      <c r="G174" s="283" t="s">
        <v>1988</v>
      </c>
    </row>
    <row r="175" spans="1:7" ht="15" x14ac:dyDescent="0.2">
      <c r="A175" s="283" t="s">
        <v>2206</v>
      </c>
      <c r="B175" s="283" t="s">
        <v>2207</v>
      </c>
      <c r="C175" s="283" t="s">
        <v>1419</v>
      </c>
      <c r="D175" s="284">
        <v>903367.53</v>
      </c>
      <c r="E175" s="284">
        <v>903627.1</v>
      </c>
      <c r="F175" s="284">
        <v>259.57</v>
      </c>
      <c r="G175" s="283" t="s">
        <v>1988</v>
      </c>
    </row>
    <row r="176" spans="1:7" ht="15" x14ac:dyDescent="0.2">
      <c r="A176" s="283" t="s">
        <v>2208</v>
      </c>
      <c r="B176" s="283" t="s">
        <v>2209</v>
      </c>
      <c r="C176" s="283" t="s">
        <v>1419</v>
      </c>
      <c r="D176" s="284">
        <v>154959.51999999999</v>
      </c>
      <c r="E176" s="284">
        <v>156959.06</v>
      </c>
      <c r="F176" s="284">
        <v>1999.54</v>
      </c>
      <c r="G176" s="283" t="s">
        <v>1988</v>
      </c>
    </row>
    <row r="177" spans="1:7" ht="15" x14ac:dyDescent="0.2">
      <c r="A177" s="283" t="s">
        <v>2210</v>
      </c>
      <c r="B177" s="283" t="s">
        <v>2211</v>
      </c>
      <c r="C177" s="283" t="s">
        <v>1419</v>
      </c>
      <c r="D177" s="284">
        <v>8254125.9199999999</v>
      </c>
      <c r="E177" s="284">
        <v>8927928.1099999994</v>
      </c>
      <c r="F177" s="284">
        <v>673802.19</v>
      </c>
      <c r="G177" s="283" t="s">
        <v>1988</v>
      </c>
    </row>
    <row r="178" spans="1:7" ht="15" x14ac:dyDescent="0.2">
      <c r="A178" s="283" t="s">
        <v>2212</v>
      </c>
      <c r="B178" s="283" t="s">
        <v>2213</v>
      </c>
      <c r="C178" s="283" t="s">
        <v>1419</v>
      </c>
      <c r="D178" s="284">
        <v>154029.91</v>
      </c>
      <c r="E178" s="284">
        <v>154598.31</v>
      </c>
      <c r="F178" s="284">
        <v>568.4</v>
      </c>
      <c r="G178" s="283" t="s">
        <v>1988</v>
      </c>
    </row>
    <row r="179" spans="1:7" ht="15" x14ac:dyDescent="0.2">
      <c r="A179" s="283" t="s">
        <v>2214</v>
      </c>
      <c r="B179" s="283" t="s">
        <v>2215</v>
      </c>
      <c r="C179" s="283" t="s">
        <v>1419</v>
      </c>
      <c r="D179" s="284">
        <v>241708.23</v>
      </c>
      <c r="E179" s="284">
        <v>245570.25</v>
      </c>
      <c r="F179" s="284">
        <v>3862.02</v>
      </c>
      <c r="G179" s="283" t="s">
        <v>1988</v>
      </c>
    </row>
    <row r="180" spans="1:7" ht="15" x14ac:dyDescent="0.2">
      <c r="A180" s="283" t="s">
        <v>2216</v>
      </c>
      <c r="B180" s="283" t="s">
        <v>2217</v>
      </c>
      <c r="C180" s="283" t="s">
        <v>1419</v>
      </c>
      <c r="D180" s="284">
        <v>947972.26</v>
      </c>
      <c r="E180" s="284">
        <v>962484.77</v>
      </c>
      <c r="F180" s="284">
        <v>14512.51</v>
      </c>
      <c r="G180" s="283" t="s">
        <v>1988</v>
      </c>
    </row>
    <row r="181" spans="1:7" ht="15" x14ac:dyDescent="0.2">
      <c r="A181" s="283" t="s">
        <v>2218</v>
      </c>
      <c r="B181" s="283" t="s">
        <v>2219</v>
      </c>
      <c r="C181" s="283" t="s">
        <v>1419</v>
      </c>
      <c r="D181" s="284">
        <v>2034551.77</v>
      </c>
      <c r="E181" s="284">
        <v>2085459.6</v>
      </c>
      <c r="F181" s="284">
        <v>50907.83</v>
      </c>
      <c r="G181" s="283" t="s">
        <v>1988</v>
      </c>
    </row>
    <row r="182" spans="1:7" ht="15" x14ac:dyDescent="0.2">
      <c r="A182" s="283" t="s">
        <v>2220</v>
      </c>
      <c r="B182" s="283" t="s">
        <v>2221</v>
      </c>
      <c r="C182" s="283" t="s">
        <v>1419</v>
      </c>
      <c r="D182" s="284">
        <v>785.9</v>
      </c>
      <c r="E182" s="284">
        <v>797.28</v>
      </c>
      <c r="F182" s="284">
        <v>11.38</v>
      </c>
      <c r="G182" s="283" t="s">
        <v>1988</v>
      </c>
    </row>
    <row r="183" spans="1:7" ht="15" x14ac:dyDescent="0.2">
      <c r="A183" s="283" t="s">
        <v>2222</v>
      </c>
      <c r="B183" s="283" t="s">
        <v>1971</v>
      </c>
      <c r="C183" s="283" t="s">
        <v>1419</v>
      </c>
      <c r="D183" s="284">
        <v>154320.1</v>
      </c>
      <c r="E183" s="284">
        <v>222110.29</v>
      </c>
      <c r="F183" s="284">
        <v>67790.19</v>
      </c>
      <c r="G183" s="283" t="s">
        <v>1988</v>
      </c>
    </row>
    <row r="184" spans="1:7" ht="15" x14ac:dyDescent="0.2">
      <c r="A184" s="283" t="s">
        <v>2223</v>
      </c>
      <c r="B184" s="283" t="s">
        <v>2224</v>
      </c>
      <c r="C184" s="283" t="s">
        <v>1419</v>
      </c>
      <c r="D184" s="284">
        <v>20769991.57</v>
      </c>
      <c r="E184" s="284">
        <v>22881202.210000001</v>
      </c>
      <c r="F184" s="284">
        <v>2111210.64</v>
      </c>
      <c r="G184" s="283" t="s">
        <v>1988</v>
      </c>
    </row>
    <row r="185" spans="1:7" ht="15" x14ac:dyDescent="0.2">
      <c r="A185" s="283" t="s">
        <v>2225</v>
      </c>
      <c r="B185" s="283" t="s">
        <v>1973</v>
      </c>
      <c r="C185" s="283" t="s">
        <v>1419</v>
      </c>
      <c r="D185" s="284">
        <v>26085296.370000001</v>
      </c>
      <c r="E185" s="284">
        <v>27944884.850000001</v>
      </c>
      <c r="F185" s="284">
        <v>1859588.48</v>
      </c>
      <c r="G185" s="283" t="s">
        <v>1988</v>
      </c>
    </row>
    <row r="186" spans="1:7" ht="15" x14ac:dyDescent="0.2">
      <c r="A186" s="283" t="s">
        <v>2226</v>
      </c>
      <c r="B186" s="283" t="s">
        <v>2227</v>
      </c>
      <c r="C186" s="283" t="s">
        <v>1419</v>
      </c>
      <c r="D186" s="284">
        <v>881947.85</v>
      </c>
      <c r="E186" s="284">
        <v>2174406.7000000002</v>
      </c>
      <c r="F186" s="284">
        <v>1292458.8500000001</v>
      </c>
      <c r="G186" s="283" t="s">
        <v>1988</v>
      </c>
    </row>
    <row r="187" spans="1:7" ht="15" x14ac:dyDescent="0.2">
      <c r="A187" s="283" t="s">
        <v>2228</v>
      </c>
      <c r="B187" s="283" t="s">
        <v>2229</v>
      </c>
      <c r="C187" s="283" t="s">
        <v>1419</v>
      </c>
      <c r="D187" s="284">
        <v>65910434.5</v>
      </c>
      <c r="E187" s="284">
        <v>65911445.299999997</v>
      </c>
      <c r="F187" s="284">
        <v>1010.8</v>
      </c>
      <c r="G187" s="283" t="s">
        <v>1988</v>
      </c>
    </row>
    <row r="188" spans="1:7" ht="15" x14ac:dyDescent="0.2">
      <c r="A188" s="283" t="s">
        <v>2230</v>
      </c>
      <c r="B188" s="283" t="s">
        <v>2231</v>
      </c>
      <c r="C188" s="283" t="s">
        <v>1419</v>
      </c>
      <c r="D188" s="284">
        <v>249420852.86000001</v>
      </c>
      <c r="E188" s="284">
        <v>249424596.56</v>
      </c>
      <c r="F188" s="284">
        <v>3743.7</v>
      </c>
      <c r="G188" s="283" t="s">
        <v>1988</v>
      </c>
    </row>
    <row r="189" spans="1:7" ht="15" x14ac:dyDescent="0.2">
      <c r="A189" s="283" t="s">
        <v>2232</v>
      </c>
      <c r="B189" s="283" t="s">
        <v>2233</v>
      </c>
      <c r="C189" s="283" t="s">
        <v>1419</v>
      </c>
      <c r="D189" s="284">
        <v>11121966.189999999</v>
      </c>
      <c r="E189" s="284">
        <v>24970978.920000002</v>
      </c>
      <c r="F189" s="284">
        <v>13849012.73</v>
      </c>
      <c r="G189" s="283" t="s">
        <v>1988</v>
      </c>
    </row>
    <row r="190" spans="1:7" ht="15" x14ac:dyDescent="0.2">
      <c r="A190" s="283" t="s">
        <v>2234</v>
      </c>
      <c r="B190" s="283" t="s">
        <v>2235</v>
      </c>
      <c r="C190" s="283" t="s">
        <v>1419</v>
      </c>
      <c r="D190" s="284">
        <v>84503.54</v>
      </c>
      <c r="E190" s="284">
        <v>216148.49</v>
      </c>
      <c r="F190" s="284">
        <v>131644.95000000001</v>
      </c>
      <c r="G190" s="283" t="s">
        <v>1988</v>
      </c>
    </row>
    <row r="191" spans="1:7" ht="15" x14ac:dyDescent="0.2">
      <c r="A191" s="283" t="s">
        <v>2236</v>
      </c>
      <c r="B191" s="283" t="s">
        <v>2237</v>
      </c>
      <c r="C191" s="283" t="s">
        <v>1419</v>
      </c>
      <c r="D191" s="284">
        <v>691872.07</v>
      </c>
      <c r="E191" s="284">
        <v>691659.04</v>
      </c>
      <c r="F191" s="284">
        <v>213.03</v>
      </c>
      <c r="G191" s="283" t="s">
        <v>1871</v>
      </c>
    </row>
    <row r="192" spans="1:7" ht="15" x14ac:dyDescent="0.2">
      <c r="A192" s="283" t="s">
        <v>2238</v>
      </c>
      <c r="B192" s="283" t="s">
        <v>2239</v>
      </c>
      <c r="C192" s="283" t="s">
        <v>1419</v>
      </c>
      <c r="D192" s="284">
        <v>279319155.79000002</v>
      </c>
      <c r="E192" s="284">
        <v>320208662.38999999</v>
      </c>
      <c r="F192" s="284">
        <v>40889506.600000001</v>
      </c>
      <c r="G192" s="283" t="s">
        <v>1988</v>
      </c>
    </row>
    <row r="193" spans="1:7" ht="15" x14ac:dyDescent="0.2">
      <c r="A193" s="283" t="s">
        <v>2240</v>
      </c>
      <c r="B193" s="283" t="s">
        <v>2241</v>
      </c>
      <c r="C193" s="283" t="s">
        <v>1419</v>
      </c>
      <c r="D193" s="284">
        <v>44636454.369999997</v>
      </c>
      <c r="E193" s="284">
        <v>70023406.180000007</v>
      </c>
      <c r="F193" s="284">
        <v>25386951.809999999</v>
      </c>
      <c r="G193" s="283" t="s">
        <v>1988</v>
      </c>
    </row>
    <row r="194" spans="1:7" ht="15" x14ac:dyDescent="0.2">
      <c r="A194" s="283" t="s">
        <v>2242</v>
      </c>
      <c r="B194" s="283" t="s">
        <v>121</v>
      </c>
      <c r="C194" s="283" t="s">
        <v>1419</v>
      </c>
      <c r="D194" s="284">
        <v>0</v>
      </c>
      <c r="E194" s="284">
        <v>160.05000000000001</v>
      </c>
      <c r="F194" s="284">
        <v>160.05000000000001</v>
      </c>
      <c r="G194" s="283" t="s">
        <v>1988</v>
      </c>
    </row>
    <row r="195" spans="1:7" ht="15" x14ac:dyDescent="0.2">
      <c r="A195" s="283" t="s">
        <v>2243</v>
      </c>
      <c r="B195" s="283" t="s">
        <v>2244</v>
      </c>
      <c r="C195" s="283" t="s">
        <v>1419</v>
      </c>
      <c r="D195" s="284">
        <v>839579.82</v>
      </c>
      <c r="E195" s="284">
        <v>1677521.49</v>
      </c>
      <c r="F195" s="284">
        <v>837941.67</v>
      </c>
      <c r="G195" s="283" t="s">
        <v>1988</v>
      </c>
    </row>
    <row r="196" spans="1:7" ht="15" x14ac:dyDescent="0.2">
      <c r="A196" s="283" t="s">
        <v>2245</v>
      </c>
      <c r="B196" s="283" t="s">
        <v>2246</v>
      </c>
      <c r="C196" s="283" t="s">
        <v>1419</v>
      </c>
      <c r="D196" s="284">
        <v>3521.33</v>
      </c>
      <c r="E196" s="284">
        <v>5687.38</v>
      </c>
      <c r="F196" s="284">
        <v>2166.0500000000002</v>
      </c>
      <c r="G196" s="283" t="s">
        <v>1988</v>
      </c>
    </row>
    <row r="197" spans="1:7" ht="15" x14ac:dyDescent="0.2">
      <c r="A197" s="283" t="s">
        <v>2247</v>
      </c>
      <c r="B197" s="283" t="s">
        <v>2248</v>
      </c>
      <c r="C197" s="283" t="s">
        <v>1419</v>
      </c>
      <c r="D197" s="284">
        <v>0</v>
      </c>
      <c r="E197" s="284">
        <v>18709.93</v>
      </c>
      <c r="F197" s="284">
        <v>18709.93</v>
      </c>
      <c r="G197" s="283" t="s">
        <v>1988</v>
      </c>
    </row>
    <row r="198" spans="1:7" ht="15" x14ac:dyDescent="0.2">
      <c r="A198" s="283" t="s">
        <v>2249</v>
      </c>
      <c r="B198" s="283" t="s">
        <v>2250</v>
      </c>
      <c r="C198" s="283" t="s">
        <v>1419</v>
      </c>
      <c r="D198" s="284">
        <v>1281860.3</v>
      </c>
      <c r="E198" s="284">
        <v>1896144.25</v>
      </c>
      <c r="F198" s="284">
        <v>614283.94999999995</v>
      </c>
      <c r="G198" s="283" t="s">
        <v>1988</v>
      </c>
    </row>
    <row r="199" spans="1:7" ht="15" x14ac:dyDescent="0.2">
      <c r="A199" s="283" t="s">
        <v>2251</v>
      </c>
      <c r="B199" s="283" t="s">
        <v>2252</v>
      </c>
      <c r="C199" s="283" t="s">
        <v>1419</v>
      </c>
      <c r="D199" s="284">
        <v>0</v>
      </c>
      <c r="E199" s="284">
        <v>12076.88</v>
      </c>
      <c r="F199" s="284">
        <v>12076.88</v>
      </c>
      <c r="G199" s="283" t="s">
        <v>1988</v>
      </c>
    </row>
    <row r="200" spans="1:7" ht="15" x14ac:dyDescent="0.2">
      <c r="A200" s="283" t="s">
        <v>2253</v>
      </c>
      <c r="B200" s="283" t="s">
        <v>2254</v>
      </c>
      <c r="C200" s="283" t="s">
        <v>1419</v>
      </c>
      <c r="D200" s="284">
        <v>15017286.74</v>
      </c>
      <c r="E200" s="284">
        <v>32883543.960000001</v>
      </c>
      <c r="F200" s="284">
        <v>17866257.219999999</v>
      </c>
      <c r="G200" s="283" t="s">
        <v>1988</v>
      </c>
    </row>
    <row r="201" spans="1:7" ht="15" x14ac:dyDescent="0.2">
      <c r="A201" s="283" t="s">
        <v>2255</v>
      </c>
      <c r="B201" s="283" t="s">
        <v>2256</v>
      </c>
      <c r="C201" s="283" t="s">
        <v>1419</v>
      </c>
      <c r="D201" s="284">
        <v>1408454.7</v>
      </c>
      <c r="E201" s="284">
        <v>3433320.68</v>
      </c>
      <c r="F201" s="284">
        <v>2024865.98</v>
      </c>
      <c r="G201" s="283" t="s">
        <v>1988</v>
      </c>
    </row>
    <row r="202" spans="1:7" ht="15" x14ac:dyDescent="0.2">
      <c r="A202" s="283" t="s">
        <v>2257</v>
      </c>
      <c r="B202" s="283" t="s">
        <v>385</v>
      </c>
      <c r="C202" s="283" t="s">
        <v>1419</v>
      </c>
      <c r="D202" s="284">
        <v>60589737.75</v>
      </c>
      <c r="E202" s="284">
        <v>1815726.18</v>
      </c>
      <c r="F202" s="284">
        <v>58774011.57</v>
      </c>
      <c r="G202" s="283" t="s">
        <v>1871</v>
      </c>
    </row>
    <row r="203" spans="1:7" ht="15" x14ac:dyDescent="0.2">
      <c r="A203" s="283" t="s">
        <v>2258</v>
      </c>
      <c r="B203" s="283" t="s">
        <v>386</v>
      </c>
      <c r="C203" s="283" t="s">
        <v>1419</v>
      </c>
      <c r="D203" s="284">
        <v>19191238.399999999</v>
      </c>
      <c r="E203" s="284">
        <v>14813758.6</v>
      </c>
      <c r="F203" s="284">
        <v>4377479.8</v>
      </c>
      <c r="G203" s="283" t="s">
        <v>1871</v>
      </c>
    </row>
    <row r="204" spans="1:7" ht="15" x14ac:dyDescent="0.2">
      <c r="A204" s="283" t="s">
        <v>2259</v>
      </c>
      <c r="B204" s="283" t="s">
        <v>390</v>
      </c>
      <c r="C204" s="283" t="s">
        <v>1419</v>
      </c>
      <c r="D204" s="284">
        <v>71383.38</v>
      </c>
      <c r="E204" s="284">
        <v>0</v>
      </c>
      <c r="F204" s="284">
        <v>71383.38</v>
      </c>
      <c r="G204" s="283" t="s">
        <v>1871</v>
      </c>
    </row>
    <row r="205" spans="1:7" ht="15" x14ac:dyDescent="0.2">
      <c r="A205" s="283" t="s">
        <v>2260</v>
      </c>
      <c r="B205" s="283" t="s">
        <v>2261</v>
      </c>
      <c r="C205" s="283" t="s">
        <v>1419</v>
      </c>
      <c r="D205" s="284">
        <v>2179027.98</v>
      </c>
      <c r="E205" s="284">
        <v>13913.95</v>
      </c>
      <c r="F205" s="284">
        <v>2165114.0299999998</v>
      </c>
      <c r="G205" s="283" t="s">
        <v>1871</v>
      </c>
    </row>
    <row r="206" spans="1:7" ht="15" x14ac:dyDescent="0.2">
      <c r="A206" s="283" t="s">
        <v>2262</v>
      </c>
      <c r="B206" s="283" t="s">
        <v>401</v>
      </c>
      <c r="C206" s="283" t="s">
        <v>1419</v>
      </c>
      <c r="D206" s="284">
        <v>3540944.86</v>
      </c>
      <c r="E206" s="284">
        <v>0</v>
      </c>
      <c r="F206" s="284">
        <v>3540944.86</v>
      </c>
      <c r="G206" s="283" t="s">
        <v>1871</v>
      </c>
    </row>
    <row r="207" spans="1:7" ht="15" x14ac:dyDescent="0.2">
      <c r="A207" s="283" t="s">
        <v>2263</v>
      </c>
      <c r="B207" s="283" t="s">
        <v>418</v>
      </c>
      <c r="C207" s="283" t="s">
        <v>1419</v>
      </c>
      <c r="D207" s="284">
        <v>1088050.74</v>
      </c>
      <c r="E207" s="284">
        <v>1560.34</v>
      </c>
      <c r="F207" s="284">
        <v>1086490.3999999999</v>
      </c>
      <c r="G207" s="283" t="s">
        <v>1871</v>
      </c>
    </row>
    <row r="208" spans="1:7" ht="15" x14ac:dyDescent="0.2">
      <c r="A208" s="283" t="s">
        <v>2264</v>
      </c>
      <c r="B208" s="283" t="s">
        <v>421</v>
      </c>
      <c r="C208" s="283" t="s">
        <v>1419</v>
      </c>
      <c r="D208" s="284">
        <v>6246776.8799999999</v>
      </c>
      <c r="E208" s="284">
        <v>242312.36</v>
      </c>
      <c r="F208" s="284">
        <v>6004464.5199999996</v>
      </c>
      <c r="G208" s="283" t="s">
        <v>1871</v>
      </c>
    </row>
    <row r="209" spans="1:7" ht="15" x14ac:dyDescent="0.2">
      <c r="A209" s="283" t="s">
        <v>2265</v>
      </c>
      <c r="B209" s="283" t="s">
        <v>415</v>
      </c>
      <c r="C209" s="283" t="s">
        <v>1419</v>
      </c>
      <c r="D209" s="284">
        <v>9318700.6600000001</v>
      </c>
      <c r="E209" s="284">
        <v>47813.14</v>
      </c>
      <c r="F209" s="284">
        <v>9270887.5199999996</v>
      </c>
      <c r="G209" s="283" t="s">
        <v>1871</v>
      </c>
    </row>
    <row r="210" spans="1:7" ht="15" x14ac:dyDescent="0.2">
      <c r="A210" s="283" t="s">
        <v>2266</v>
      </c>
      <c r="B210" s="283" t="s">
        <v>406</v>
      </c>
      <c r="C210" s="283" t="s">
        <v>1419</v>
      </c>
      <c r="D210" s="284">
        <v>215387.61</v>
      </c>
      <c r="E210" s="284">
        <v>0</v>
      </c>
      <c r="F210" s="284">
        <v>215387.61</v>
      </c>
      <c r="G210" s="283" t="s">
        <v>1871</v>
      </c>
    </row>
    <row r="211" spans="1:7" ht="15" x14ac:dyDescent="0.2">
      <c r="A211" s="283" t="s">
        <v>2267</v>
      </c>
      <c r="B211" s="283" t="s">
        <v>387</v>
      </c>
      <c r="C211" s="283" t="s">
        <v>1419</v>
      </c>
      <c r="D211" s="284">
        <v>989628.45</v>
      </c>
      <c r="E211" s="284">
        <v>18262.2</v>
      </c>
      <c r="F211" s="284">
        <v>971366.25</v>
      </c>
      <c r="G211" s="283" t="s">
        <v>1871</v>
      </c>
    </row>
    <row r="212" spans="1:7" ht="15" x14ac:dyDescent="0.2">
      <c r="A212" s="283" t="s">
        <v>2268</v>
      </c>
      <c r="B212" s="283" t="s">
        <v>407</v>
      </c>
      <c r="C212" s="283" t="s">
        <v>1419</v>
      </c>
      <c r="D212" s="284">
        <v>12976871.039999999</v>
      </c>
      <c r="E212" s="284">
        <v>60097.19</v>
      </c>
      <c r="F212" s="284">
        <v>12916773.85</v>
      </c>
      <c r="G212" s="283" t="s">
        <v>1871</v>
      </c>
    </row>
    <row r="213" spans="1:7" ht="15" x14ac:dyDescent="0.2">
      <c r="A213" s="283" t="s">
        <v>2269</v>
      </c>
      <c r="B213" s="283" t="s">
        <v>412</v>
      </c>
      <c r="C213" s="283" t="s">
        <v>1419</v>
      </c>
      <c r="D213" s="284">
        <v>5282245.78</v>
      </c>
      <c r="E213" s="284">
        <v>41453.47</v>
      </c>
      <c r="F213" s="284">
        <v>5240792.3099999996</v>
      </c>
      <c r="G213" s="283" t="s">
        <v>1871</v>
      </c>
    </row>
    <row r="214" spans="1:7" ht="15" x14ac:dyDescent="0.2">
      <c r="A214" s="283" t="s">
        <v>2270</v>
      </c>
      <c r="B214" s="283" t="s">
        <v>409</v>
      </c>
      <c r="C214" s="283" t="s">
        <v>1419</v>
      </c>
      <c r="D214" s="284">
        <v>4441382.16</v>
      </c>
      <c r="E214" s="284">
        <v>14538.74</v>
      </c>
      <c r="F214" s="284">
        <v>4426843.42</v>
      </c>
      <c r="G214" s="283" t="s">
        <v>1871</v>
      </c>
    </row>
    <row r="215" spans="1:7" ht="15" x14ac:dyDescent="0.2">
      <c r="A215" s="283" t="s">
        <v>2271</v>
      </c>
      <c r="B215" s="283" t="s">
        <v>408</v>
      </c>
      <c r="C215" s="283" t="s">
        <v>1419</v>
      </c>
      <c r="D215" s="284">
        <v>1324872.0900000001</v>
      </c>
      <c r="E215" s="284">
        <v>10247.48</v>
      </c>
      <c r="F215" s="284">
        <v>1314624.6100000001</v>
      </c>
      <c r="G215" s="283" t="s">
        <v>1871</v>
      </c>
    </row>
    <row r="216" spans="1:7" ht="15" x14ac:dyDescent="0.2">
      <c r="A216" s="283" t="s">
        <v>2272</v>
      </c>
      <c r="B216" s="283" t="s">
        <v>426</v>
      </c>
      <c r="C216" s="283" t="s">
        <v>1419</v>
      </c>
      <c r="D216" s="284">
        <v>546.23</v>
      </c>
      <c r="E216" s="284">
        <v>0</v>
      </c>
      <c r="F216" s="284">
        <v>546.23</v>
      </c>
      <c r="G216" s="283" t="s">
        <v>1871</v>
      </c>
    </row>
    <row r="217" spans="1:7" ht="15" x14ac:dyDescent="0.2">
      <c r="A217" s="283" t="s">
        <v>2273</v>
      </c>
      <c r="B217" s="283" t="s">
        <v>429</v>
      </c>
      <c r="C217" s="283" t="s">
        <v>1419</v>
      </c>
      <c r="D217" s="284">
        <v>288695.36</v>
      </c>
      <c r="E217" s="284">
        <v>1136.79</v>
      </c>
      <c r="F217" s="284">
        <v>287558.57</v>
      </c>
      <c r="G217" s="283" t="s">
        <v>1871</v>
      </c>
    </row>
    <row r="218" spans="1:7" ht="15" x14ac:dyDescent="0.2">
      <c r="A218" s="283" t="s">
        <v>2274</v>
      </c>
      <c r="B218" s="283" t="s">
        <v>436</v>
      </c>
      <c r="C218" s="283" t="s">
        <v>1419</v>
      </c>
      <c r="D218" s="284">
        <v>86226.25</v>
      </c>
      <c r="E218" s="284">
        <v>462.92</v>
      </c>
      <c r="F218" s="284">
        <v>85763.33</v>
      </c>
      <c r="G218" s="283" t="s">
        <v>1871</v>
      </c>
    </row>
    <row r="219" spans="1:7" ht="15" x14ac:dyDescent="0.2">
      <c r="A219" s="283" t="s">
        <v>2275</v>
      </c>
      <c r="B219" s="283" t="s">
        <v>2276</v>
      </c>
      <c r="C219" s="283" t="s">
        <v>1419</v>
      </c>
      <c r="D219" s="284">
        <v>429778.24</v>
      </c>
      <c r="E219" s="284">
        <v>1084.6600000000001</v>
      </c>
      <c r="F219" s="284">
        <v>428693.58</v>
      </c>
      <c r="G219" s="283" t="s">
        <v>1871</v>
      </c>
    </row>
    <row r="220" spans="1:7" ht="15" x14ac:dyDescent="0.2">
      <c r="A220" s="283" t="s">
        <v>2277</v>
      </c>
      <c r="B220" s="283" t="s">
        <v>441</v>
      </c>
      <c r="C220" s="283" t="s">
        <v>1419</v>
      </c>
      <c r="D220" s="284">
        <v>57341.78</v>
      </c>
      <c r="E220" s="284">
        <v>0</v>
      </c>
      <c r="F220" s="284">
        <v>57341.78</v>
      </c>
      <c r="G220" s="283" t="s">
        <v>1871</v>
      </c>
    </row>
    <row r="221" spans="1:7" ht="15" x14ac:dyDescent="0.2">
      <c r="A221" s="283" t="s">
        <v>2278</v>
      </c>
      <c r="B221" s="283" t="s">
        <v>442</v>
      </c>
      <c r="C221" s="283" t="s">
        <v>1419</v>
      </c>
      <c r="D221" s="284">
        <v>254236.7</v>
      </c>
      <c r="E221" s="284">
        <v>0</v>
      </c>
      <c r="F221" s="284">
        <v>254236.7</v>
      </c>
      <c r="G221" s="283" t="s">
        <v>1871</v>
      </c>
    </row>
    <row r="222" spans="1:7" ht="15" x14ac:dyDescent="0.2">
      <c r="A222" s="283" t="s">
        <v>2279</v>
      </c>
      <c r="B222" s="283" t="s">
        <v>445</v>
      </c>
      <c r="C222" s="283" t="s">
        <v>1419</v>
      </c>
      <c r="D222" s="284">
        <v>489757.7</v>
      </c>
      <c r="E222" s="284">
        <v>1571.82</v>
      </c>
      <c r="F222" s="284">
        <v>488185.88</v>
      </c>
      <c r="G222" s="283" t="s">
        <v>1871</v>
      </c>
    </row>
    <row r="223" spans="1:7" ht="15" x14ac:dyDescent="0.2">
      <c r="A223" s="283" t="s">
        <v>2280</v>
      </c>
      <c r="B223" s="283" t="s">
        <v>2281</v>
      </c>
      <c r="C223" s="283" t="s">
        <v>1419</v>
      </c>
      <c r="D223" s="284">
        <v>59393.64</v>
      </c>
      <c r="E223" s="284">
        <v>0</v>
      </c>
      <c r="F223" s="284">
        <v>59393.64</v>
      </c>
      <c r="G223" s="283" t="s">
        <v>1871</v>
      </c>
    </row>
    <row r="224" spans="1:7" ht="15" x14ac:dyDescent="0.2">
      <c r="A224" s="283" t="s">
        <v>2282</v>
      </c>
      <c r="B224" s="283" t="s">
        <v>2283</v>
      </c>
      <c r="C224" s="283" t="s">
        <v>1419</v>
      </c>
      <c r="D224" s="284">
        <v>4171.75</v>
      </c>
      <c r="E224" s="284">
        <v>0</v>
      </c>
      <c r="F224" s="284">
        <v>4171.75</v>
      </c>
      <c r="G224" s="283" t="s">
        <v>1871</v>
      </c>
    </row>
    <row r="225" spans="1:7" ht="15" x14ac:dyDescent="0.2">
      <c r="A225" s="283" t="s">
        <v>2284</v>
      </c>
      <c r="B225" s="283" t="s">
        <v>2285</v>
      </c>
      <c r="C225" s="283" t="s">
        <v>1419</v>
      </c>
      <c r="D225" s="284">
        <v>1024</v>
      </c>
      <c r="E225" s="284">
        <v>0</v>
      </c>
      <c r="F225" s="284">
        <v>1024</v>
      </c>
      <c r="G225" s="283" t="s">
        <v>1871</v>
      </c>
    </row>
    <row r="226" spans="1:7" ht="15" x14ac:dyDescent="0.2">
      <c r="A226" s="283" t="s">
        <v>2286</v>
      </c>
      <c r="B226" s="283" t="s">
        <v>2287</v>
      </c>
      <c r="C226" s="283" t="s">
        <v>1419</v>
      </c>
      <c r="D226" s="284">
        <v>2378.38</v>
      </c>
      <c r="E226" s="284">
        <v>0</v>
      </c>
      <c r="F226" s="284">
        <v>2378.38</v>
      </c>
      <c r="G226" s="283" t="s">
        <v>1871</v>
      </c>
    </row>
    <row r="227" spans="1:7" ht="15" x14ac:dyDescent="0.2">
      <c r="A227" s="283" t="s">
        <v>2288</v>
      </c>
      <c r="B227" s="283" t="s">
        <v>448</v>
      </c>
      <c r="C227" s="283" t="s">
        <v>1419</v>
      </c>
      <c r="D227" s="284">
        <v>3080.04</v>
      </c>
      <c r="E227" s="284">
        <v>0</v>
      </c>
      <c r="F227" s="284">
        <v>3080.04</v>
      </c>
      <c r="G227" s="283" t="s">
        <v>1871</v>
      </c>
    </row>
    <row r="228" spans="1:7" ht="15" x14ac:dyDescent="0.2">
      <c r="A228" s="283" t="s">
        <v>2289</v>
      </c>
      <c r="B228" s="283" t="s">
        <v>451</v>
      </c>
      <c r="C228" s="283" t="s">
        <v>1419</v>
      </c>
      <c r="D228" s="284">
        <v>92586.73</v>
      </c>
      <c r="E228" s="284">
        <v>0</v>
      </c>
      <c r="F228" s="284">
        <v>92586.73</v>
      </c>
      <c r="G228" s="283" t="s">
        <v>1871</v>
      </c>
    </row>
    <row r="229" spans="1:7" ht="15" x14ac:dyDescent="0.2">
      <c r="A229" s="283" t="s">
        <v>2290</v>
      </c>
      <c r="B229" s="283" t="s">
        <v>464</v>
      </c>
      <c r="C229" s="283" t="s">
        <v>1419</v>
      </c>
      <c r="D229" s="284">
        <v>28408267.120000001</v>
      </c>
      <c r="E229" s="284">
        <v>0</v>
      </c>
      <c r="F229" s="284">
        <v>28408267.120000001</v>
      </c>
      <c r="G229" s="283" t="s">
        <v>1871</v>
      </c>
    </row>
    <row r="230" spans="1:7" ht="15" x14ac:dyDescent="0.2">
      <c r="A230" s="283" t="s">
        <v>2291</v>
      </c>
      <c r="B230" s="283" t="s">
        <v>465</v>
      </c>
      <c r="C230" s="283" t="s">
        <v>1419</v>
      </c>
      <c r="D230" s="284">
        <v>3057088.11</v>
      </c>
      <c r="E230" s="284">
        <v>0</v>
      </c>
      <c r="F230" s="284">
        <v>3057088.11</v>
      </c>
      <c r="G230" s="283" t="s">
        <v>1871</v>
      </c>
    </row>
    <row r="231" spans="1:7" ht="15" x14ac:dyDescent="0.2">
      <c r="A231" s="283" t="s">
        <v>2292</v>
      </c>
      <c r="B231" s="283" t="s">
        <v>472</v>
      </c>
      <c r="C231" s="283" t="s">
        <v>1419</v>
      </c>
      <c r="D231" s="284">
        <v>2982369.71</v>
      </c>
      <c r="E231" s="284">
        <v>0</v>
      </c>
      <c r="F231" s="284">
        <v>2982369.71</v>
      </c>
      <c r="G231" s="283" t="s">
        <v>1871</v>
      </c>
    </row>
    <row r="232" spans="1:7" ht="15" x14ac:dyDescent="0.2">
      <c r="A232" s="283" t="s">
        <v>2293</v>
      </c>
      <c r="B232" s="283" t="s">
        <v>473</v>
      </c>
      <c r="C232" s="283" t="s">
        <v>1419</v>
      </c>
      <c r="D232" s="284">
        <v>306726</v>
      </c>
      <c r="E232" s="284">
        <v>0</v>
      </c>
      <c r="F232" s="284">
        <v>306726</v>
      </c>
      <c r="G232" s="283" t="s">
        <v>1871</v>
      </c>
    </row>
    <row r="233" spans="1:7" ht="15" x14ac:dyDescent="0.2">
      <c r="A233" s="283" t="s">
        <v>2294</v>
      </c>
      <c r="B233" s="283" t="s">
        <v>468</v>
      </c>
      <c r="C233" s="283" t="s">
        <v>1419</v>
      </c>
      <c r="D233" s="284">
        <v>7526091.3700000001</v>
      </c>
      <c r="E233" s="284">
        <v>0</v>
      </c>
      <c r="F233" s="284">
        <v>7526091.3700000001</v>
      </c>
      <c r="G233" s="283" t="s">
        <v>1871</v>
      </c>
    </row>
    <row r="234" spans="1:7" ht="15" x14ac:dyDescent="0.2">
      <c r="A234" s="283" t="s">
        <v>2295</v>
      </c>
      <c r="B234" s="283" t="s">
        <v>469</v>
      </c>
      <c r="C234" s="283" t="s">
        <v>1419</v>
      </c>
      <c r="D234" s="284">
        <v>706577.65</v>
      </c>
      <c r="E234" s="284">
        <v>0</v>
      </c>
      <c r="F234" s="284">
        <v>706577.65</v>
      </c>
      <c r="G234" s="283" t="s">
        <v>1871</v>
      </c>
    </row>
    <row r="235" spans="1:7" ht="15" x14ac:dyDescent="0.2">
      <c r="A235" s="283" t="s">
        <v>2296</v>
      </c>
      <c r="B235" s="283" t="s">
        <v>487</v>
      </c>
      <c r="C235" s="283" t="s">
        <v>1419</v>
      </c>
      <c r="D235" s="284">
        <v>54024080.329999998</v>
      </c>
      <c r="E235" s="284">
        <v>0</v>
      </c>
      <c r="F235" s="284">
        <v>54024080.329999998</v>
      </c>
      <c r="G235" s="283" t="s">
        <v>1871</v>
      </c>
    </row>
    <row r="236" spans="1:7" ht="15" x14ac:dyDescent="0.2">
      <c r="A236" s="283" t="s">
        <v>2297</v>
      </c>
      <c r="B236" s="283" t="s">
        <v>488</v>
      </c>
      <c r="C236" s="283" t="s">
        <v>1419</v>
      </c>
      <c r="D236" s="284">
        <v>40449.360000000001</v>
      </c>
      <c r="E236" s="284">
        <v>0</v>
      </c>
      <c r="F236" s="284">
        <v>40449.360000000001</v>
      </c>
      <c r="G236" s="283" t="s">
        <v>1871</v>
      </c>
    </row>
    <row r="237" spans="1:7" ht="15" x14ac:dyDescent="0.2">
      <c r="A237" s="283" t="s">
        <v>2298</v>
      </c>
      <c r="B237" s="283" t="s">
        <v>476</v>
      </c>
      <c r="C237" s="283" t="s">
        <v>1419</v>
      </c>
      <c r="D237" s="284">
        <v>263160.56</v>
      </c>
      <c r="E237" s="284">
        <v>3889</v>
      </c>
      <c r="F237" s="284">
        <v>259271.56</v>
      </c>
      <c r="G237" s="283" t="s">
        <v>1871</v>
      </c>
    </row>
    <row r="238" spans="1:7" ht="15" x14ac:dyDescent="0.2">
      <c r="A238" s="283" t="s">
        <v>2299</v>
      </c>
      <c r="B238" s="283" t="s">
        <v>2300</v>
      </c>
      <c r="C238" s="283" t="s">
        <v>1419</v>
      </c>
      <c r="D238" s="284">
        <v>68322.960000000006</v>
      </c>
      <c r="E238" s="284">
        <v>0</v>
      </c>
      <c r="F238" s="284">
        <v>68322.960000000006</v>
      </c>
      <c r="G238" s="283" t="s">
        <v>1871</v>
      </c>
    </row>
    <row r="239" spans="1:7" ht="15" x14ac:dyDescent="0.2">
      <c r="A239" s="283" t="s">
        <v>2301</v>
      </c>
      <c r="B239" s="283" t="s">
        <v>2302</v>
      </c>
      <c r="C239" s="283" t="s">
        <v>1419</v>
      </c>
      <c r="D239" s="284">
        <v>9250.76</v>
      </c>
      <c r="E239" s="284">
        <v>0</v>
      </c>
      <c r="F239" s="284">
        <v>9250.76</v>
      </c>
      <c r="G239" s="283" t="s">
        <v>1871</v>
      </c>
    </row>
    <row r="240" spans="1:7" ht="15" x14ac:dyDescent="0.2">
      <c r="A240" s="283" t="s">
        <v>2303</v>
      </c>
      <c r="B240" s="283" t="s">
        <v>477</v>
      </c>
      <c r="C240" s="283" t="s">
        <v>1419</v>
      </c>
      <c r="D240" s="284">
        <v>2896311.3</v>
      </c>
      <c r="E240" s="284">
        <v>0</v>
      </c>
      <c r="F240" s="284">
        <v>2896311.3</v>
      </c>
      <c r="G240" s="283" t="s">
        <v>1871</v>
      </c>
    </row>
    <row r="241" spans="1:7" ht="15" x14ac:dyDescent="0.2">
      <c r="A241" s="283" t="s">
        <v>2304</v>
      </c>
      <c r="B241" s="283" t="s">
        <v>478</v>
      </c>
      <c r="C241" s="283" t="s">
        <v>1419</v>
      </c>
      <c r="D241" s="284">
        <v>329814.18</v>
      </c>
      <c r="E241" s="284">
        <v>0</v>
      </c>
      <c r="F241" s="284">
        <v>329814.18</v>
      </c>
      <c r="G241" s="283" t="s">
        <v>1871</v>
      </c>
    </row>
    <row r="242" spans="1:7" ht="15" x14ac:dyDescent="0.2">
      <c r="A242" s="283" t="s">
        <v>2305</v>
      </c>
      <c r="B242" s="283" t="s">
        <v>2306</v>
      </c>
      <c r="C242" s="283" t="s">
        <v>1419</v>
      </c>
      <c r="D242" s="284">
        <v>86900.43</v>
      </c>
      <c r="E242" s="284">
        <v>0</v>
      </c>
      <c r="F242" s="284">
        <v>86900.43</v>
      </c>
      <c r="G242" s="283" t="s">
        <v>1871</v>
      </c>
    </row>
    <row r="243" spans="1:7" ht="15" x14ac:dyDescent="0.2">
      <c r="A243" s="283" t="s">
        <v>2307</v>
      </c>
      <c r="B243" s="283" t="s">
        <v>2308</v>
      </c>
      <c r="C243" s="283" t="s">
        <v>1419</v>
      </c>
      <c r="D243" s="284">
        <v>11248.54</v>
      </c>
      <c r="E243" s="284">
        <v>0</v>
      </c>
      <c r="F243" s="284">
        <v>11248.54</v>
      </c>
      <c r="G243" s="283" t="s">
        <v>1871</v>
      </c>
    </row>
    <row r="244" spans="1:7" ht="15" x14ac:dyDescent="0.2">
      <c r="A244" s="283" t="s">
        <v>2309</v>
      </c>
      <c r="B244" s="283" t="s">
        <v>479</v>
      </c>
      <c r="C244" s="283" t="s">
        <v>1419</v>
      </c>
      <c r="D244" s="284">
        <v>46764.88</v>
      </c>
      <c r="E244" s="284">
        <v>0</v>
      </c>
      <c r="F244" s="284">
        <v>46764.88</v>
      </c>
      <c r="G244" s="283" t="s">
        <v>1871</v>
      </c>
    </row>
    <row r="245" spans="1:7" ht="15" x14ac:dyDescent="0.2">
      <c r="A245" s="283" t="s">
        <v>2310</v>
      </c>
      <c r="B245" s="283" t="s">
        <v>501</v>
      </c>
      <c r="C245" s="283" t="s">
        <v>1419</v>
      </c>
      <c r="D245" s="284">
        <v>4807857.8899999997</v>
      </c>
      <c r="E245" s="284">
        <v>0</v>
      </c>
      <c r="F245" s="284">
        <v>4807857.8899999997</v>
      </c>
      <c r="G245" s="283" t="s">
        <v>1871</v>
      </c>
    </row>
    <row r="246" spans="1:7" ht="15" x14ac:dyDescent="0.2">
      <c r="A246" s="283" t="s">
        <v>2311</v>
      </c>
      <c r="B246" s="283" t="s">
        <v>502</v>
      </c>
      <c r="C246" s="283" t="s">
        <v>1419</v>
      </c>
      <c r="D246" s="284">
        <v>644050.05000000005</v>
      </c>
      <c r="E246" s="284">
        <v>0</v>
      </c>
      <c r="F246" s="284">
        <v>644050.05000000005</v>
      </c>
      <c r="G246" s="283" t="s">
        <v>1871</v>
      </c>
    </row>
    <row r="247" spans="1:7" ht="15" x14ac:dyDescent="0.2">
      <c r="A247" s="283" t="s">
        <v>2312</v>
      </c>
      <c r="B247" s="283" t="s">
        <v>513</v>
      </c>
      <c r="C247" s="283" t="s">
        <v>1419</v>
      </c>
      <c r="D247" s="284">
        <v>110322.76</v>
      </c>
      <c r="E247" s="284">
        <v>11280</v>
      </c>
      <c r="F247" s="284">
        <v>99042.76</v>
      </c>
      <c r="G247" s="283" t="s">
        <v>1871</v>
      </c>
    </row>
    <row r="248" spans="1:7" ht="15" x14ac:dyDescent="0.2">
      <c r="A248" s="283" t="s">
        <v>2313</v>
      </c>
      <c r="B248" s="283" t="s">
        <v>514</v>
      </c>
      <c r="C248" s="283" t="s">
        <v>1419</v>
      </c>
      <c r="D248" s="284">
        <v>13519.3</v>
      </c>
      <c r="E248" s="284">
        <v>0</v>
      </c>
      <c r="F248" s="284">
        <v>13519.3</v>
      </c>
      <c r="G248" s="283" t="s">
        <v>1871</v>
      </c>
    </row>
    <row r="249" spans="1:7" ht="15" x14ac:dyDescent="0.2">
      <c r="A249" s="283" t="s">
        <v>2314</v>
      </c>
      <c r="B249" s="283" t="s">
        <v>515</v>
      </c>
      <c r="C249" s="283" t="s">
        <v>1419</v>
      </c>
      <c r="D249" s="284">
        <v>2643400.11</v>
      </c>
      <c r="E249" s="284">
        <v>0</v>
      </c>
      <c r="F249" s="284">
        <v>2643400.11</v>
      </c>
      <c r="G249" s="283" t="s">
        <v>1871</v>
      </c>
    </row>
    <row r="250" spans="1:7" ht="15" x14ac:dyDescent="0.2">
      <c r="A250" s="283" t="s">
        <v>2315</v>
      </c>
      <c r="B250" s="283" t="s">
        <v>516</v>
      </c>
      <c r="C250" s="283" t="s">
        <v>1419</v>
      </c>
      <c r="D250" s="284">
        <v>3931724.47</v>
      </c>
      <c r="E250" s="284">
        <v>67260.55</v>
      </c>
      <c r="F250" s="284">
        <v>3864463.92</v>
      </c>
      <c r="G250" s="283" t="s">
        <v>1871</v>
      </c>
    </row>
    <row r="251" spans="1:7" ht="15" x14ac:dyDescent="0.2">
      <c r="A251" s="283" t="s">
        <v>2316</v>
      </c>
      <c r="B251" s="283" t="s">
        <v>517</v>
      </c>
      <c r="C251" s="283" t="s">
        <v>1419</v>
      </c>
      <c r="D251" s="284">
        <v>32806.5</v>
      </c>
      <c r="E251" s="284">
        <v>0</v>
      </c>
      <c r="F251" s="284">
        <v>32806.5</v>
      </c>
      <c r="G251" s="283" t="s">
        <v>1871</v>
      </c>
    </row>
    <row r="252" spans="1:7" ht="15" x14ac:dyDescent="0.2">
      <c r="A252" s="283" t="s">
        <v>2317</v>
      </c>
      <c r="B252" s="283" t="s">
        <v>518</v>
      </c>
      <c r="C252" s="283" t="s">
        <v>1419</v>
      </c>
      <c r="D252" s="284">
        <v>2019409.71</v>
      </c>
      <c r="E252" s="284">
        <v>51060.89</v>
      </c>
      <c r="F252" s="284">
        <v>1968348.82</v>
      </c>
      <c r="G252" s="283" t="s">
        <v>1871</v>
      </c>
    </row>
    <row r="253" spans="1:7" ht="15" x14ac:dyDescent="0.2">
      <c r="A253" s="283" t="s">
        <v>2318</v>
      </c>
      <c r="B253" s="283" t="s">
        <v>2319</v>
      </c>
      <c r="C253" s="283" t="s">
        <v>1419</v>
      </c>
      <c r="D253" s="284">
        <v>4690803.1900000004</v>
      </c>
      <c r="E253" s="284">
        <v>39370</v>
      </c>
      <c r="F253" s="284">
        <v>4651433.1900000004</v>
      </c>
      <c r="G253" s="283" t="s">
        <v>1871</v>
      </c>
    </row>
    <row r="254" spans="1:7" ht="15" x14ac:dyDescent="0.2">
      <c r="A254" s="283" t="s">
        <v>2320</v>
      </c>
      <c r="B254" s="283" t="s">
        <v>2321</v>
      </c>
      <c r="C254" s="283" t="s">
        <v>1419</v>
      </c>
      <c r="D254" s="284">
        <v>2583869.66</v>
      </c>
      <c r="E254" s="284">
        <v>0</v>
      </c>
      <c r="F254" s="284">
        <v>2583869.66</v>
      </c>
      <c r="G254" s="283" t="s">
        <v>1871</v>
      </c>
    </row>
    <row r="255" spans="1:7" ht="15" x14ac:dyDescent="0.2">
      <c r="A255" s="283" t="s">
        <v>2322</v>
      </c>
      <c r="B255" s="283" t="s">
        <v>2323</v>
      </c>
      <c r="C255" s="283" t="s">
        <v>1419</v>
      </c>
      <c r="D255" s="284">
        <v>51962</v>
      </c>
      <c r="E255" s="284">
        <v>0</v>
      </c>
      <c r="F255" s="284">
        <v>51962</v>
      </c>
      <c r="G255" s="283" t="s">
        <v>1871</v>
      </c>
    </row>
    <row r="256" spans="1:7" ht="15" x14ac:dyDescent="0.2">
      <c r="A256" s="283" t="s">
        <v>2324</v>
      </c>
      <c r="B256" s="283" t="s">
        <v>2325</v>
      </c>
      <c r="C256" s="283" t="s">
        <v>1419</v>
      </c>
      <c r="D256" s="284">
        <v>18951590.399999999</v>
      </c>
      <c r="E256" s="284">
        <v>267.48</v>
      </c>
      <c r="F256" s="284">
        <v>18951322.920000002</v>
      </c>
      <c r="G256" s="283" t="s">
        <v>1871</v>
      </c>
    </row>
    <row r="257" spans="1:7" ht="15" x14ac:dyDescent="0.2">
      <c r="A257" s="283" t="s">
        <v>2326</v>
      </c>
      <c r="B257" s="283" t="s">
        <v>2327</v>
      </c>
      <c r="C257" s="283" t="s">
        <v>1419</v>
      </c>
      <c r="D257" s="284">
        <v>1209146.49</v>
      </c>
      <c r="E257" s="284">
        <v>0</v>
      </c>
      <c r="F257" s="284">
        <v>1209146.49</v>
      </c>
      <c r="G257" s="283" t="s">
        <v>1871</v>
      </c>
    </row>
    <row r="258" spans="1:7" ht="15" x14ac:dyDescent="0.2">
      <c r="A258" s="283" t="s">
        <v>2328</v>
      </c>
      <c r="B258" s="283" t="s">
        <v>2329</v>
      </c>
      <c r="C258" s="283" t="s">
        <v>1419</v>
      </c>
      <c r="D258" s="284">
        <v>4565452.42</v>
      </c>
      <c r="E258" s="284">
        <v>1520.49</v>
      </c>
      <c r="F258" s="284">
        <v>4563931.93</v>
      </c>
      <c r="G258" s="283" t="s">
        <v>1871</v>
      </c>
    </row>
    <row r="259" spans="1:7" ht="15" x14ac:dyDescent="0.2">
      <c r="A259" s="283" t="s">
        <v>2330</v>
      </c>
      <c r="B259" s="283" t="s">
        <v>2331</v>
      </c>
      <c r="C259" s="283" t="s">
        <v>1419</v>
      </c>
      <c r="D259" s="284">
        <v>422.82</v>
      </c>
      <c r="E259" s="284">
        <v>0</v>
      </c>
      <c r="F259" s="284">
        <v>422.82</v>
      </c>
      <c r="G259" s="283" t="s">
        <v>1871</v>
      </c>
    </row>
    <row r="260" spans="1:7" ht="15" x14ac:dyDescent="0.2">
      <c r="A260" s="283" t="s">
        <v>2332</v>
      </c>
      <c r="B260" s="283" t="s">
        <v>2333</v>
      </c>
      <c r="C260" s="283" t="s">
        <v>1419</v>
      </c>
      <c r="D260" s="284">
        <v>1019431.83</v>
      </c>
      <c r="E260" s="284">
        <v>2838.68</v>
      </c>
      <c r="F260" s="284">
        <v>1016593.15</v>
      </c>
      <c r="G260" s="283" t="s">
        <v>1871</v>
      </c>
    </row>
    <row r="261" spans="1:7" ht="15" x14ac:dyDescent="0.2">
      <c r="A261" s="283" t="s">
        <v>2334</v>
      </c>
      <c r="B261" s="283" t="s">
        <v>2335</v>
      </c>
      <c r="C261" s="283" t="s">
        <v>1419</v>
      </c>
      <c r="D261" s="284">
        <v>70</v>
      </c>
      <c r="E261" s="284">
        <v>0</v>
      </c>
      <c r="F261" s="284">
        <v>70</v>
      </c>
      <c r="G261" s="283" t="s">
        <v>1871</v>
      </c>
    </row>
    <row r="262" spans="1:7" ht="15" x14ac:dyDescent="0.2">
      <c r="A262" s="283" t="s">
        <v>2336</v>
      </c>
      <c r="B262" s="283" t="s">
        <v>2337</v>
      </c>
      <c r="C262" s="283" t="s">
        <v>1419</v>
      </c>
      <c r="D262" s="284">
        <v>6885761.9000000004</v>
      </c>
      <c r="E262" s="284">
        <v>1142.29</v>
      </c>
      <c r="F262" s="284">
        <v>6884619.6100000003</v>
      </c>
      <c r="G262" s="283" t="s">
        <v>1871</v>
      </c>
    </row>
    <row r="263" spans="1:7" ht="15" x14ac:dyDescent="0.2">
      <c r="A263" s="283" t="s">
        <v>2338</v>
      </c>
      <c r="B263" s="283" t="s">
        <v>2339</v>
      </c>
      <c r="C263" s="283" t="s">
        <v>1419</v>
      </c>
      <c r="D263" s="284">
        <v>434311.28</v>
      </c>
      <c r="E263" s="284">
        <v>0</v>
      </c>
      <c r="F263" s="284">
        <v>434311.28</v>
      </c>
      <c r="G263" s="283" t="s">
        <v>1871</v>
      </c>
    </row>
    <row r="264" spans="1:7" ht="15" x14ac:dyDescent="0.2">
      <c r="A264" s="283" t="s">
        <v>2340</v>
      </c>
      <c r="B264" s="283" t="s">
        <v>2341</v>
      </c>
      <c r="C264" s="283" t="s">
        <v>1419</v>
      </c>
      <c r="D264" s="284">
        <v>413919.85</v>
      </c>
      <c r="E264" s="284">
        <v>0</v>
      </c>
      <c r="F264" s="284">
        <v>413919.85</v>
      </c>
      <c r="G264" s="283" t="s">
        <v>1871</v>
      </c>
    </row>
    <row r="265" spans="1:7" ht="15" x14ac:dyDescent="0.2">
      <c r="A265" s="283" t="s">
        <v>2342</v>
      </c>
      <c r="B265" s="283" t="s">
        <v>2343</v>
      </c>
      <c r="C265" s="283" t="s">
        <v>1419</v>
      </c>
      <c r="D265" s="284">
        <v>1300646.01</v>
      </c>
      <c r="E265" s="284">
        <v>0</v>
      </c>
      <c r="F265" s="284">
        <v>1300646.01</v>
      </c>
      <c r="G265" s="283" t="s">
        <v>1871</v>
      </c>
    </row>
    <row r="266" spans="1:7" ht="15" x14ac:dyDescent="0.2">
      <c r="A266" s="283" t="s">
        <v>2344</v>
      </c>
      <c r="B266" s="283" t="s">
        <v>2345</v>
      </c>
      <c r="C266" s="283" t="s">
        <v>1419</v>
      </c>
      <c r="D266" s="284">
        <v>667269.89</v>
      </c>
      <c r="E266" s="284">
        <v>80</v>
      </c>
      <c r="F266" s="284">
        <v>667189.89</v>
      </c>
      <c r="G266" s="283" t="s">
        <v>1871</v>
      </c>
    </row>
    <row r="267" spans="1:7" ht="15" x14ac:dyDescent="0.2">
      <c r="A267" s="283" t="s">
        <v>2346</v>
      </c>
      <c r="B267" s="283" t="s">
        <v>2347</v>
      </c>
      <c r="C267" s="283" t="s">
        <v>1419</v>
      </c>
      <c r="D267" s="284">
        <v>261889.03</v>
      </c>
      <c r="E267" s="284">
        <v>0</v>
      </c>
      <c r="F267" s="284">
        <v>261889.03</v>
      </c>
      <c r="G267" s="283" t="s">
        <v>1871</v>
      </c>
    </row>
    <row r="268" spans="1:7" ht="15" x14ac:dyDescent="0.2">
      <c r="A268" s="283" t="s">
        <v>2348</v>
      </c>
      <c r="B268" s="283" t="s">
        <v>2349</v>
      </c>
      <c r="C268" s="283" t="s">
        <v>1419</v>
      </c>
      <c r="D268" s="284">
        <v>210647.5</v>
      </c>
      <c r="E268" s="284">
        <v>0</v>
      </c>
      <c r="F268" s="284">
        <v>210647.5</v>
      </c>
      <c r="G268" s="283" t="s">
        <v>1871</v>
      </c>
    </row>
    <row r="269" spans="1:7" ht="15" x14ac:dyDescent="0.2">
      <c r="A269" s="283" t="s">
        <v>2350</v>
      </c>
      <c r="B269" s="283" t="s">
        <v>2351</v>
      </c>
      <c r="C269" s="283" t="s">
        <v>1419</v>
      </c>
      <c r="D269" s="284">
        <v>8405587.0099999998</v>
      </c>
      <c r="E269" s="284">
        <v>40320.6</v>
      </c>
      <c r="F269" s="284">
        <v>8365266.4100000001</v>
      </c>
      <c r="G269" s="283" t="s">
        <v>1871</v>
      </c>
    </row>
    <row r="270" spans="1:7" ht="15" x14ac:dyDescent="0.2">
      <c r="A270" s="283" t="s">
        <v>2352</v>
      </c>
      <c r="B270" s="283" t="s">
        <v>2353</v>
      </c>
      <c r="C270" s="283" t="s">
        <v>1419</v>
      </c>
      <c r="D270" s="284">
        <v>1314305.56</v>
      </c>
      <c r="E270" s="284">
        <v>0</v>
      </c>
      <c r="F270" s="284">
        <v>1314305.56</v>
      </c>
      <c r="G270" s="283" t="s">
        <v>1871</v>
      </c>
    </row>
    <row r="271" spans="1:7" ht="15" x14ac:dyDescent="0.2">
      <c r="A271" s="283" t="s">
        <v>2354</v>
      </c>
      <c r="B271" s="283" t="s">
        <v>2355</v>
      </c>
      <c r="C271" s="283" t="s">
        <v>1419</v>
      </c>
      <c r="D271" s="284">
        <v>1026291.76</v>
      </c>
      <c r="E271" s="284">
        <v>69544.929999999993</v>
      </c>
      <c r="F271" s="284">
        <v>956746.83</v>
      </c>
      <c r="G271" s="283" t="s">
        <v>1871</v>
      </c>
    </row>
    <row r="272" spans="1:7" ht="15" x14ac:dyDescent="0.2">
      <c r="A272" s="283" t="s">
        <v>2356</v>
      </c>
      <c r="B272" s="283" t="s">
        <v>2357</v>
      </c>
      <c r="C272" s="283" t="s">
        <v>1419</v>
      </c>
      <c r="D272" s="284">
        <v>793179.41</v>
      </c>
      <c r="E272" s="284">
        <v>682.16</v>
      </c>
      <c r="F272" s="284">
        <v>792497.25</v>
      </c>
      <c r="G272" s="283" t="s">
        <v>1871</v>
      </c>
    </row>
    <row r="273" spans="1:7" ht="15" x14ac:dyDescent="0.2">
      <c r="A273" s="283" t="s">
        <v>2358</v>
      </c>
      <c r="B273" s="283" t="s">
        <v>2359</v>
      </c>
      <c r="C273" s="283" t="s">
        <v>1419</v>
      </c>
      <c r="D273" s="284">
        <v>5913569.4500000002</v>
      </c>
      <c r="E273" s="284">
        <v>14539.42</v>
      </c>
      <c r="F273" s="284">
        <v>5899030.0300000003</v>
      </c>
      <c r="G273" s="283" t="s">
        <v>1871</v>
      </c>
    </row>
    <row r="274" spans="1:7" ht="15" x14ac:dyDescent="0.2">
      <c r="A274" s="283" t="s">
        <v>2360</v>
      </c>
      <c r="B274" s="283" t="s">
        <v>2361</v>
      </c>
      <c r="C274" s="283" t="s">
        <v>1419</v>
      </c>
      <c r="D274" s="284">
        <v>4761652.63</v>
      </c>
      <c r="E274" s="284">
        <v>24086.43</v>
      </c>
      <c r="F274" s="284">
        <v>4737566.2</v>
      </c>
      <c r="G274" s="283" t="s">
        <v>1871</v>
      </c>
    </row>
    <row r="275" spans="1:7" ht="15" x14ac:dyDescent="0.2">
      <c r="A275" s="283" t="s">
        <v>2362</v>
      </c>
      <c r="B275" s="283" t="s">
        <v>2363</v>
      </c>
      <c r="C275" s="283" t="s">
        <v>1419</v>
      </c>
      <c r="D275" s="284">
        <v>2055.8000000000002</v>
      </c>
      <c r="E275" s="284">
        <v>0</v>
      </c>
      <c r="F275" s="284">
        <v>2055.8000000000002</v>
      </c>
      <c r="G275" s="283" t="s">
        <v>1871</v>
      </c>
    </row>
    <row r="276" spans="1:7" ht="15" x14ac:dyDescent="0.2">
      <c r="A276" s="283" t="s">
        <v>2364</v>
      </c>
      <c r="B276" s="283" t="s">
        <v>2365</v>
      </c>
      <c r="C276" s="283" t="s">
        <v>1419</v>
      </c>
      <c r="D276" s="284">
        <v>6580.58</v>
      </c>
      <c r="E276" s="284">
        <v>0</v>
      </c>
      <c r="F276" s="284">
        <v>6580.58</v>
      </c>
      <c r="G276" s="283" t="s">
        <v>1871</v>
      </c>
    </row>
    <row r="277" spans="1:7" ht="15" x14ac:dyDescent="0.2">
      <c r="A277" s="283" t="s">
        <v>2366</v>
      </c>
      <c r="B277" s="283" t="s">
        <v>2367</v>
      </c>
      <c r="C277" s="283" t="s">
        <v>1419</v>
      </c>
      <c r="D277" s="284">
        <v>2114972.4900000002</v>
      </c>
      <c r="E277" s="284">
        <v>1537.81</v>
      </c>
      <c r="F277" s="284">
        <v>2113434.6800000002</v>
      </c>
      <c r="G277" s="283" t="s">
        <v>1871</v>
      </c>
    </row>
    <row r="278" spans="1:7" ht="15" x14ac:dyDescent="0.2">
      <c r="A278" s="283" t="s">
        <v>2368</v>
      </c>
      <c r="B278" s="283" t="s">
        <v>609</v>
      </c>
      <c r="C278" s="283" t="s">
        <v>1419</v>
      </c>
      <c r="D278" s="284">
        <v>15439.14</v>
      </c>
      <c r="E278" s="284">
        <v>0</v>
      </c>
      <c r="F278" s="284">
        <v>15439.14</v>
      </c>
      <c r="G278" s="283" t="s">
        <v>1871</v>
      </c>
    </row>
    <row r="279" spans="1:7" ht="15" x14ac:dyDescent="0.2">
      <c r="A279" s="283" t="s">
        <v>2369</v>
      </c>
      <c r="B279" s="283" t="s">
        <v>2370</v>
      </c>
      <c r="C279" s="283" t="s">
        <v>1419</v>
      </c>
      <c r="D279" s="284">
        <v>7753897.04</v>
      </c>
      <c r="E279" s="284">
        <v>1972.16</v>
      </c>
      <c r="F279" s="284">
        <v>7751924.8799999999</v>
      </c>
      <c r="G279" s="283" t="s">
        <v>1871</v>
      </c>
    </row>
    <row r="280" spans="1:7" ht="15" x14ac:dyDescent="0.2">
      <c r="A280" s="283" t="s">
        <v>2371</v>
      </c>
      <c r="B280" s="283" t="s">
        <v>639</v>
      </c>
      <c r="C280" s="283" t="s">
        <v>1419</v>
      </c>
      <c r="D280" s="284">
        <v>59812.27</v>
      </c>
      <c r="E280" s="284">
        <v>0</v>
      </c>
      <c r="F280" s="284">
        <v>59812.27</v>
      </c>
      <c r="G280" s="283" t="s">
        <v>1871</v>
      </c>
    </row>
    <row r="281" spans="1:7" ht="15" x14ac:dyDescent="0.2">
      <c r="A281" s="283" t="s">
        <v>2372</v>
      </c>
      <c r="B281" s="283" t="s">
        <v>646</v>
      </c>
      <c r="C281" s="283" t="s">
        <v>1419</v>
      </c>
      <c r="D281" s="284">
        <v>20797.23</v>
      </c>
      <c r="E281" s="284">
        <v>0</v>
      </c>
      <c r="F281" s="284">
        <v>20797.23</v>
      </c>
      <c r="G281" s="283" t="s">
        <v>1871</v>
      </c>
    </row>
    <row r="282" spans="1:7" ht="15" x14ac:dyDescent="0.2">
      <c r="A282" s="283" t="s">
        <v>2373</v>
      </c>
      <c r="B282" s="283" t="s">
        <v>2374</v>
      </c>
      <c r="C282" s="283" t="s">
        <v>1419</v>
      </c>
      <c r="D282" s="284">
        <v>3189239.01</v>
      </c>
      <c r="E282" s="284">
        <v>70116.070000000007</v>
      </c>
      <c r="F282" s="284">
        <v>3119122.94</v>
      </c>
      <c r="G282" s="283" t="s">
        <v>1871</v>
      </c>
    </row>
    <row r="283" spans="1:7" ht="15" x14ac:dyDescent="0.2">
      <c r="A283" s="283" t="s">
        <v>2375</v>
      </c>
      <c r="B283" s="283" t="s">
        <v>2376</v>
      </c>
      <c r="C283" s="283" t="s">
        <v>1419</v>
      </c>
      <c r="D283" s="284">
        <v>40678.94</v>
      </c>
      <c r="E283" s="284">
        <v>0</v>
      </c>
      <c r="F283" s="284">
        <v>40678.94</v>
      </c>
      <c r="G283" s="283" t="s">
        <v>1871</v>
      </c>
    </row>
    <row r="284" spans="1:7" ht="15" x14ac:dyDescent="0.2">
      <c r="A284" s="283" t="s">
        <v>2377</v>
      </c>
      <c r="B284" s="283" t="s">
        <v>647</v>
      </c>
      <c r="C284" s="283" t="s">
        <v>1419</v>
      </c>
      <c r="D284" s="284">
        <v>442684.33</v>
      </c>
      <c r="E284" s="284">
        <v>0</v>
      </c>
      <c r="F284" s="284">
        <v>442684.33</v>
      </c>
      <c r="G284" s="283" t="s">
        <v>1871</v>
      </c>
    </row>
    <row r="285" spans="1:7" ht="15" x14ac:dyDescent="0.2">
      <c r="A285" s="283" t="s">
        <v>2378</v>
      </c>
      <c r="B285" s="283" t="s">
        <v>648</v>
      </c>
      <c r="C285" s="283" t="s">
        <v>1419</v>
      </c>
      <c r="D285" s="284">
        <v>4253125.07</v>
      </c>
      <c r="E285" s="284">
        <v>28494.7</v>
      </c>
      <c r="F285" s="284">
        <v>4224630.37</v>
      </c>
      <c r="G285" s="283" t="s">
        <v>1871</v>
      </c>
    </row>
    <row r="286" spans="1:7" ht="15" x14ac:dyDescent="0.2">
      <c r="A286" s="283" t="s">
        <v>2379</v>
      </c>
      <c r="B286" s="283" t="s">
        <v>652</v>
      </c>
      <c r="C286" s="283" t="s">
        <v>1419</v>
      </c>
      <c r="D286" s="284">
        <v>2232.44</v>
      </c>
      <c r="E286" s="284">
        <v>0</v>
      </c>
      <c r="F286" s="284">
        <v>2232.44</v>
      </c>
      <c r="G286" s="283" t="s">
        <v>1871</v>
      </c>
    </row>
    <row r="287" spans="1:7" ht="15" x14ac:dyDescent="0.2">
      <c r="A287" s="283" t="s">
        <v>2380</v>
      </c>
      <c r="B287" s="283" t="s">
        <v>649</v>
      </c>
      <c r="C287" s="283" t="s">
        <v>1419</v>
      </c>
      <c r="D287" s="284">
        <v>1728037.47</v>
      </c>
      <c r="E287" s="284">
        <v>0</v>
      </c>
      <c r="F287" s="284">
        <v>1728037.47</v>
      </c>
      <c r="G287" s="283" t="s">
        <v>1871</v>
      </c>
    </row>
    <row r="288" spans="1:7" ht="15" x14ac:dyDescent="0.2">
      <c r="A288" s="283" t="s">
        <v>2381</v>
      </c>
      <c r="B288" s="283" t="s">
        <v>650</v>
      </c>
      <c r="C288" s="283" t="s">
        <v>1419</v>
      </c>
      <c r="D288" s="284">
        <v>110475.18</v>
      </c>
      <c r="E288" s="284">
        <v>0</v>
      </c>
      <c r="F288" s="284">
        <v>110475.18</v>
      </c>
      <c r="G288" s="283" t="s">
        <v>1871</v>
      </c>
    </row>
    <row r="289" spans="1:7" ht="15" x14ac:dyDescent="0.2">
      <c r="A289" s="283" t="s">
        <v>2382</v>
      </c>
      <c r="B289" s="283" t="s">
        <v>636</v>
      </c>
      <c r="C289" s="283" t="s">
        <v>1419</v>
      </c>
      <c r="D289" s="284">
        <v>492868.64</v>
      </c>
      <c r="E289" s="284">
        <v>19684.5</v>
      </c>
      <c r="F289" s="284">
        <v>473184.14</v>
      </c>
      <c r="G289" s="283" t="s">
        <v>1871</v>
      </c>
    </row>
    <row r="290" spans="1:7" ht="15" x14ac:dyDescent="0.2">
      <c r="A290" s="283" t="s">
        <v>2383</v>
      </c>
      <c r="B290" s="283" t="s">
        <v>651</v>
      </c>
      <c r="C290" s="283" t="s">
        <v>1419</v>
      </c>
      <c r="D290" s="284">
        <v>430285</v>
      </c>
      <c r="E290" s="284">
        <v>0</v>
      </c>
      <c r="F290" s="284">
        <v>430285</v>
      </c>
      <c r="G290" s="283" t="s">
        <v>1871</v>
      </c>
    </row>
    <row r="291" spans="1:7" ht="15" x14ac:dyDescent="0.2">
      <c r="A291" s="283" t="s">
        <v>2384</v>
      </c>
      <c r="B291" s="283" t="s">
        <v>654</v>
      </c>
      <c r="C291" s="283" t="s">
        <v>1419</v>
      </c>
      <c r="D291" s="284">
        <v>12783.3</v>
      </c>
      <c r="E291" s="284">
        <v>0</v>
      </c>
      <c r="F291" s="284">
        <v>12783.3</v>
      </c>
      <c r="G291" s="283" t="s">
        <v>1871</v>
      </c>
    </row>
    <row r="292" spans="1:7" ht="15" x14ac:dyDescent="0.2">
      <c r="A292" s="283" t="s">
        <v>2385</v>
      </c>
      <c r="B292" s="283" t="s">
        <v>2386</v>
      </c>
      <c r="C292" s="283" t="s">
        <v>1419</v>
      </c>
      <c r="D292" s="284">
        <v>2284555.62</v>
      </c>
      <c r="E292" s="284">
        <v>100</v>
      </c>
      <c r="F292" s="284">
        <v>2284455.62</v>
      </c>
      <c r="G292" s="283" t="s">
        <v>1871</v>
      </c>
    </row>
    <row r="293" spans="1:7" ht="15" x14ac:dyDescent="0.2">
      <c r="A293" s="283" t="s">
        <v>2387</v>
      </c>
      <c r="B293" s="283" t="s">
        <v>2388</v>
      </c>
      <c r="C293" s="283" t="s">
        <v>1419</v>
      </c>
      <c r="D293" s="284">
        <v>22634.67</v>
      </c>
      <c r="E293" s="284">
        <v>0</v>
      </c>
      <c r="F293" s="284">
        <v>22634.67</v>
      </c>
      <c r="G293" s="283" t="s">
        <v>1871</v>
      </c>
    </row>
    <row r="294" spans="1:7" ht="15" x14ac:dyDescent="0.2">
      <c r="A294" s="283" t="s">
        <v>2389</v>
      </c>
      <c r="B294" s="283" t="s">
        <v>2390</v>
      </c>
      <c r="C294" s="283" t="s">
        <v>1419</v>
      </c>
      <c r="D294" s="284">
        <v>232019.95</v>
      </c>
      <c r="E294" s="284">
        <v>0</v>
      </c>
      <c r="F294" s="284">
        <v>232019.95</v>
      </c>
      <c r="G294" s="283" t="s">
        <v>1871</v>
      </c>
    </row>
    <row r="295" spans="1:7" ht="15" x14ac:dyDescent="0.2">
      <c r="A295" s="283" t="s">
        <v>2391</v>
      </c>
      <c r="B295" s="283" t="s">
        <v>2392</v>
      </c>
      <c r="C295" s="283" t="s">
        <v>1419</v>
      </c>
      <c r="D295" s="284">
        <v>32496.75</v>
      </c>
      <c r="E295" s="284">
        <v>0</v>
      </c>
      <c r="F295" s="284">
        <v>32496.75</v>
      </c>
      <c r="G295" s="283" t="s">
        <v>1871</v>
      </c>
    </row>
    <row r="296" spans="1:7" ht="15" x14ac:dyDescent="0.2">
      <c r="A296" s="283" t="s">
        <v>2393</v>
      </c>
      <c r="B296" s="283" t="s">
        <v>2394</v>
      </c>
      <c r="C296" s="283" t="s">
        <v>1419</v>
      </c>
      <c r="D296" s="284">
        <v>62794.8</v>
      </c>
      <c r="E296" s="284">
        <v>0</v>
      </c>
      <c r="F296" s="284">
        <v>62794.8</v>
      </c>
      <c r="G296" s="283" t="s">
        <v>1871</v>
      </c>
    </row>
    <row r="297" spans="1:7" ht="15" x14ac:dyDescent="0.2">
      <c r="A297" s="283" t="s">
        <v>2395</v>
      </c>
      <c r="B297" s="283" t="s">
        <v>2396</v>
      </c>
      <c r="C297" s="283" t="s">
        <v>1419</v>
      </c>
      <c r="D297" s="284">
        <v>1799231.95</v>
      </c>
      <c r="E297" s="284">
        <v>0</v>
      </c>
      <c r="F297" s="284">
        <v>1799231.95</v>
      </c>
      <c r="G297" s="283" t="s">
        <v>1871</v>
      </c>
    </row>
    <row r="298" spans="1:7" ht="15" x14ac:dyDescent="0.2">
      <c r="A298" s="283" t="s">
        <v>2397</v>
      </c>
      <c r="B298" s="283" t="s">
        <v>2398</v>
      </c>
      <c r="C298" s="283" t="s">
        <v>1419</v>
      </c>
      <c r="D298" s="284">
        <v>1000364.16</v>
      </c>
      <c r="E298" s="284">
        <v>840</v>
      </c>
      <c r="F298" s="284">
        <v>999524.16</v>
      </c>
      <c r="G298" s="283" t="s">
        <v>1871</v>
      </c>
    </row>
    <row r="299" spans="1:7" ht="15" x14ac:dyDescent="0.2">
      <c r="A299" s="283" t="s">
        <v>2399</v>
      </c>
      <c r="B299" s="283" t="s">
        <v>2400</v>
      </c>
      <c r="C299" s="283" t="s">
        <v>1419</v>
      </c>
      <c r="D299" s="284">
        <v>37800</v>
      </c>
      <c r="E299" s="284">
        <v>0</v>
      </c>
      <c r="F299" s="284">
        <v>37800</v>
      </c>
      <c r="G299" s="283" t="s">
        <v>1871</v>
      </c>
    </row>
    <row r="300" spans="1:7" ht="15" x14ac:dyDescent="0.2">
      <c r="A300" s="283" t="s">
        <v>2401</v>
      </c>
      <c r="B300" s="283" t="s">
        <v>2402</v>
      </c>
      <c r="C300" s="283" t="s">
        <v>1419</v>
      </c>
      <c r="D300" s="284">
        <v>8697.0400000000009</v>
      </c>
      <c r="E300" s="284">
        <v>0</v>
      </c>
      <c r="F300" s="284">
        <v>8697.0400000000009</v>
      </c>
      <c r="G300" s="283" t="s">
        <v>1871</v>
      </c>
    </row>
    <row r="301" spans="1:7" ht="15" x14ac:dyDescent="0.2">
      <c r="A301" s="283" t="s">
        <v>2403</v>
      </c>
      <c r="B301" s="283" t="s">
        <v>2404</v>
      </c>
      <c r="C301" s="283" t="s">
        <v>1419</v>
      </c>
      <c r="D301" s="284">
        <v>15760.94</v>
      </c>
      <c r="E301" s="284">
        <v>0</v>
      </c>
      <c r="F301" s="284">
        <v>15760.94</v>
      </c>
      <c r="G301" s="283" t="s">
        <v>1871</v>
      </c>
    </row>
    <row r="302" spans="1:7" ht="15" x14ac:dyDescent="0.2">
      <c r="A302" s="283" t="s">
        <v>2405</v>
      </c>
      <c r="B302" s="283" t="s">
        <v>2406</v>
      </c>
      <c r="C302" s="283" t="s">
        <v>1419</v>
      </c>
      <c r="D302" s="284">
        <v>635.54</v>
      </c>
      <c r="E302" s="284">
        <v>0</v>
      </c>
      <c r="F302" s="284">
        <v>635.54</v>
      </c>
      <c r="G302" s="283" t="s">
        <v>1871</v>
      </c>
    </row>
    <row r="303" spans="1:7" ht="15" x14ac:dyDescent="0.2">
      <c r="A303" s="283" t="s">
        <v>2407</v>
      </c>
      <c r="B303" s="283" t="s">
        <v>2408</v>
      </c>
      <c r="C303" s="283" t="s">
        <v>1419</v>
      </c>
      <c r="D303" s="284">
        <v>7.11</v>
      </c>
      <c r="E303" s="284">
        <v>0</v>
      </c>
      <c r="F303" s="284">
        <v>7.11</v>
      </c>
      <c r="G303" s="283" t="s">
        <v>1871</v>
      </c>
    </row>
    <row r="304" spans="1:7" ht="15" x14ac:dyDescent="0.2">
      <c r="A304" s="283" t="s">
        <v>2409</v>
      </c>
      <c r="B304" s="283" t="s">
        <v>670</v>
      </c>
      <c r="C304" s="283" t="s">
        <v>1419</v>
      </c>
      <c r="D304" s="284">
        <v>288141.59999999998</v>
      </c>
      <c r="E304" s="284">
        <v>0</v>
      </c>
      <c r="F304" s="284">
        <v>288141.59999999998</v>
      </c>
      <c r="G304" s="283" t="s">
        <v>1871</v>
      </c>
    </row>
    <row r="305" spans="1:7" ht="15" x14ac:dyDescent="0.2">
      <c r="A305" s="283" t="s">
        <v>2410</v>
      </c>
      <c r="B305" s="283" t="s">
        <v>2411</v>
      </c>
      <c r="C305" s="283" t="s">
        <v>1419</v>
      </c>
      <c r="D305" s="284">
        <v>268138.01</v>
      </c>
      <c r="E305" s="284">
        <v>0</v>
      </c>
      <c r="F305" s="284">
        <v>268138.01</v>
      </c>
      <c r="G305" s="283" t="s">
        <v>1871</v>
      </c>
    </row>
    <row r="306" spans="1:7" ht="15" x14ac:dyDescent="0.2">
      <c r="A306" s="283" t="s">
        <v>2412</v>
      </c>
      <c r="B306" s="283" t="s">
        <v>2413</v>
      </c>
      <c r="C306" s="283" t="s">
        <v>1419</v>
      </c>
      <c r="D306" s="284">
        <v>2333.3200000000002</v>
      </c>
      <c r="E306" s="284">
        <v>0</v>
      </c>
      <c r="F306" s="284">
        <v>2333.3200000000002</v>
      </c>
      <c r="G306" s="283" t="s">
        <v>1871</v>
      </c>
    </row>
    <row r="307" spans="1:7" ht="15" x14ac:dyDescent="0.2">
      <c r="A307" s="283" t="s">
        <v>2414</v>
      </c>
      <c r="B307" s="283" t="s">
        <v>2415</v>
      </c>
      <c r="C307" s="283" t="s">
        <v>1419</v>
      </c>
      <c r="D307" s="284">
        <v>565036</v>
      </c>
      <c r="E307" s="284">
        <v>1620</v>
      </c>
      <c r="F307" s="284">
        <v>563416</v>
      </c>
      <c r="G307" s="283" t="s">
        <v>1871</v>
      </c>
    </row>
    <row r="308" spans="1:7" ht="15" x14ac:dyDescent="0.2">
      <c r="A308" s="283" t="s">
        <v>2416</v>
      </c>
      <c r="B308" s="283" t="s">
        <v>2417</v>
      </c>
      <c r="C308" s="283" t="s">
        <v>1419</v>
      </c>
      <c r="D308" s="284">
        <v>553598.76</v>
      </c>
      <c r="E308" s="284">
        <v>0</v>
      </c>
      <c r="F308" s="284">
        <v>553598.76</v>
      </c>
      <c r="G308" s="283" t="s">
        <v>1871</v>
      </c>
    </row>
    <row r="309" spans="1:7" ht="15" x14ac:dyDescent="0.2">
      <c r="A309" s="283" t="s">
        <v>2418</v>
      </c>
      <c r="B309" s="283" t="s">
        <v>2419</v>
      </c>
      <c r="C309" s="283" t="s">
        <v>1419</v>
      </c>
      <c r="D309" s="284">
        <v>272881.77</v>
      </c>
      <c r="E309" s="284">
        <v>0</v>
      </c>
      <c r="F309" s="284">
        <v>272881.77</v>
      </c>
      <c r="G309" s="283" t="s">
        <v>1871</v>
      </c>
    </row>
    <row r="310" spans="1:7" ht="15" x14ac:dyDescent="0.2">
      <c r="A310" s="283" t="s">
        <v>2420</v>
      </c>
      <c r="B310" s="283" t="s">
        <v>610</v>
      </c>
      <c r="C310" s="283" t="s">
        <v>1419</v>
      </c>
      <c r="D310" s="284">
        <v>929530.61</v>
      </c>
      <c r="E310" s="284">
        <v>12424.3</v>
      </c>
      <c r="F310" s="284">
        <v>917106.31</v>
      </c>
      <c r="G310" s="283" t="s">
        <v>1871</v>
      </c>
    </row>
    <row r="311" spans="1:7" ht="15" x14ac:dyDescent="0.2">
      <c r="A311" s="283" t="s">
        <v>2421</v>
      </c>
      <c r="B311" s="283" t="s">
        <v>611</v>
      </c>
      <c r="C311" s="283" t="s">
        <v>1419</v>
      </c>
      <c r="D311" s="284">
        <v>3221040.76</v>
      </c>
      <c r="E311" s="284">
        <v>0</v>
      </c>
      <c r="F311" s="284">
        <v>3221040.76</v>
      </c>
      <c r="G311" s="283" t="s">
        <v>1871</v>
      </c>
    </row>
    <row r="312" spans="1:7" ht="15" x14ac:dyDescent="0.2">
      <c r="A312" s="283" t="s">
        <v>2422</v>
      </c>
      <c r="B312" s="283" t="s">
        <v>2423</v>
      </c>
      <c r="C312" s="283" t="s">
        <v>1419</v>
      </c>
      <c r="D312" s="284">
        <v>537329.06999999995</v>
      </c>
      <c r="E312" s="284">
        <v>0</v>
      </c>
      <c r="F312" s="284">
        <v>537329.06999999995</v>
      </c>
      <c r="G312" s="283" t="s">
        <v>1871</v>
      </c>
    </row>
    <row r="313" spans="1:7" ht="15" x14ac:dyDescent="0.2">
      <c r="A313" s="283" t="s">
        <v>2424</v>
      </c>
      <c r="B313" s="283" t="s">
        <v>2425</v>
      </c>
      <c r="C313" s="283" t="s">
        <v>1419</v>
      </c>
      <c r="D313" s="284">
        <v>9884.52</v>
      </c>
      <c r="E313" s="284">
        <v>0</v>
      </c>
      <c r="F313" s="284">
        <v>9884.52</v>
      </c>
      <c r="G313" s="283" t="s">
        <v>1871</v>
      </c>
    </row>
    <row r="314" spans="1:7" ht="15" x14ac:dyDescent="0.2">
      <c r="A314" s="283" t="s">
        <v>2426</v>
      </c>
      <c r="B314" s="283" t="s">
        <v>2427</v>
      </c>
      <c r="C314" s="283" t="s">
        <v>1419</v>
      </c>
      <c r="D314" s="284">
        <v>84422.39</v>
      </c>
      <c r="E314" s="284">
        <v>0</v>
      </c>
      <c r="F314" s="284">
        <v>84422.39</v>
      </c>
      <c r="G314" s="283" t="s">
        <v>1871</v>
      </c>
    </row>
    <row r="315" spans="1:7" ht="15" x14ac:dyDescent="0.2">
      <c r="A315" s="283" t="s">
        <v>2428</v>
      </c>
      <c r="B315" s="283" t="s">
        <v>687</v>
      </c>
      <c r="C315" s="283" t="s">
        <v>1419</v>
      </c>
      <c r="D315" s="284">
        <v>15449.84</v>
      </c>
      <c r="E315" s="284">
        <v>0</v>
      </c>
      <c r="F315" s="284">
        <v>15449.84</v>
      </c>
      <c r="G315" s="283" t="s">
        <v>1871</v>
      </c>
    </row>
    <row r="316" spans="1:7" ht="15" x14ac:dyDescent="0.2">
      <c r="A316" s="283" t="s">
        <v>2429</v>
      </c>
      <c r="B316" s="283" t="s">
        <v>688</v>
      </c>
      <c r="C316" s="283" t="s">
        <v>1419</v>
      </c>
      <c r="D316" s="284">
        <v>5161075.8899999997</v>
      </c>
      <c r="E316" s="284">
        <v>34526.99</v>
      </c>
      <c r="F316" s="284">
        <v>5126548.9000000004</v>
      </c>
      <c r="G316" s="283" t="s">
        <v>1871</v>
      </c>
    </row>
    <row r="317" spans="1:7" ht="15" x14ac:dyDescent="0.2">
      <c r="A317" s="283" t="s">
        <v>2430</v>
      </c>
      <c r="B317" s="283" t="s">
        <v>2431</v>
      </c>
      <c r="C317" s="283" t="s">
        <v>1419</v>
      </c>
      <c r="D317" s="284">
        <v>400200</v>
      </c>
      <c r="E317" s="284">
        <v>0</v>
      </c>
      <c r="F317" s="284">
        <v>400200</v>
      </c>
      <c r="G317" s="283" t="s">
        <v>1871</v>
      </c>
    </row>
    <row r="318" spans="1:7" ht="15" x14ac:dyDescent="0.2">
      <c r="A318" s="283" t="s">
        <v>2432</v>
      </c>
      <c r="B318" s="283" t="s">
        <v>2433</v>
      </c>
      <c r="C318" s="283" t="s">
        <v>1419</v>
      </c>
      <c r="D318" s="284">
        <v>117400</v>
      </c>
      <c r="E318" s="284">
        <v>0</v>
      </c>
      <c r="F318" s="284">
        <v>117400</v>
      </c>
      <c r="G318" s="283" t="s">
        <v>1871</v>
      </c>
    </row>
    <row r="319" spans="1:7" ht="15" x14ac:dyDescent="0.2">
      <c r="A319" s="283" t="s">
        <v>2434</v>
      </c>
      <c r="B319" s="283" t="s">
        <v>2435</v>
      </c>
      <c r="C319" s="283" t="s">
        <v>1419</v>
      </c>
      <c r="D319" s="284">
        <v>9336000</v>
      </c>
      <c r="E319" s="284">
        <v>0</v>
      </c>
      <c r="F319" s="284">
        <v>9336000</v>
      </c>
      <c r="G319" s="283" t="s">
        <v>1871</v>
      </c>
    </row>
    <row r="320" spans="1:7" ht="15" x14ac:dyDescent="0.2">
      <c r="A320" s="283" t="s">
        <v>2436</v>
      </c>
      <c r="B320" s="283" t="s">
        <v>2437</v>
      </c>
      <c r="C320" s="283" t="s">
        <v>1419</v>
      </c>
      <c r="D320" s="284">
        <v>2089000</v>
      </c>
      <c r="E320" s="284">
        <v>0</v>
      </c>
      <c r="F320" s="284">
        <v>2089000</v>
      </c>
      <c r="G320" s="283" t="s">
        <v>1871</v>
      </c>
    </row>
    <row r="321" spans="1:7" ht="15" x14ac:dyDescent="0.2">
      <c r="A321" s="283" t="s">
        <v>2438</v>
      </c>
      <c r="B321" s="283" t="s">
        <v>2439</v>
      </c>
      <c r="C321" s="283" t="s">
        <v>1419</v>
      </c>
      <c r="D321" s="284">
        <v>3166800</v>
      </c>
      <c r="E321" s="284">
        <v>0</v>
      </c>
      <c r="F321" s="284">
        <v>3166800</v>
      </c>
      <c r="G321" s="283" t="s">
        <v>1871</v>
      </c>
    </row>
    <row r="322" spans="1:7" ht="15" x14ac:dyDescent="0.2">
      <c r="A322" s="283" t="s">
        <v>2440</v>
      </c>
      <c r="B322" s="283" t="s">
        <v>2441</v>
      </c>
      <c r="C322" s="283" t="s">
        <v>1419</v>
      </c>
      <c r="D322" s="284">
        <v>163700</v>
      </c>
      <c r="E322" s="284">
        <v>0</v>
      </c>
      <c r="F322" s="284">
        <v>163700</v>
      </c>
      <c r="G322" s="283" t="s">
        <v>1871</v>
      </c>
    </row>
    <row r="323" spans="1:7" ht="15" x14ac:dyDescent="0.2">
      <c r="A323" s="283" t="s">
        <v>2442</v>
      </c>
      <c r="B323" s="283" t="s">
        <v>2443</v>
      </c>
      <c r="C323" s="283" t="s">
        <v>1419</v>
      </c>
      <c r="D323" s="284">
        <v>6456800</v>
      </c>
      <c r="E323" s="284">
        <v>0</v>
      </c>
      <c r="F323" s="284">
        <v>6456800</v>
      </c>
      <c r="G323" s="283" t="s">
        <v>1871</v>
      </c>
    </row>
    <row r="324" spans="1:7" ht="15" x14ac:dyDescent="0.2">
      <c r="A324" s="283" t="s">
        <v>2444</v>
      </c>
      <c r="B324" s="283" t="s">
        <v>2445</v>
      </c>
      <c r="C324" s="283" t="s">
        <v>1419</v>
      </c>
      <c r="D324" s="284">
        <v>474200</v>
      </c>
      <c r="E324" s="284">
        <v>0</v>
      </c>
      <c r="F324" s="284">
        <v>474200</v>
      </c>
      <c r="G324" s="283" t="s">
        <v>1871</v>
      </c>
    </row>
    <row r="325" spans="1:7" ht="15" x14ac:dyDescent="0.2">
      <c r="A325" s="283" t="s">
        <v>2446</v>
      </c>
      <c r="B325" s="283" t="s">
        <v>2447</v>
      </c>
      <c r="C325" s="283" t="s">
        <v>1419</v>
      </c>
      <c r="D325" s="284">
        <v>2088100</v>
      </c>
      <c r="E325" s="284">
        <v>0</v>
      </c>
      <c r="F325" s="284">
        <v>2088100</v>
      </c>
      <c r="G325" s="283" t="s">
        <v>1871</v>
      </c>
    </row>
    <row r="326" spans="1:7" ht="15" x14ac:dyDescent="0.2">
      <c r="A326" s="283" t="s">
        <v>2448</v>
      </c>
      <c r="B326" s="283" t="s">
        <v>2449</v>
      </c>
      <c r="C326" s="283" t="s">
        <v>1419</v>
      </c>
      <c r="D326" s="284">
        <v>616800</v>
      </c>
      <c r="E326" s="284">
        <v>0</v>
      </c>
      <c r="F326" s="284">
        <v>616800</v>
      </c>
      <c r="G326" s="283" t="s">
        <v>1871</v>
      </c>
    </row>
    <row r="327" spans="1:7" ht="15" x14ac:dyDescent="0.2">
      <c r="A327" s="283" t="s">
        <v>2450</v>
      </c>
      <c r="B327" s="283" t="s">
        <v>2451</v>
      </c>
      <c r="C327" s="283" t="s">
        <v>1419</v>
      </c>
      <c r="D327" s="284">
        <v>4246600</v>
      </c>
      <c r="E327" s="284">
        <v>0</v>
      </c>
      <c r="F327" s="284">
        <v>4246600</v>
      </c>
      <c r="G327" s="283" t="s">
        <v>1871</v>
      </c>
    </row>
    <row r="328" spans="1:7" ht="15" x14ac:dyDescent="0.2">
      <c r="A328" s="283" t="s">
        <v>2452</v>
      </c>
      <c r="B328" s="283" t="s">
        <v>2453</v>
      </c>
      <c r="C328" s="283" t="s">
        <v>1419</v>
      </c>
      <c r="D328" s="284">
        <v>12400</v>
      </c>
      <c r="E328" s="284">
        <v>0</v>
      </c>
      <c r="F328" s="284">
        <v>12400</v>
      </c>
      <c r="G328" s="283" t="s">
        <v>1871</v>
      </c>
    </row>
    <row r="329" spans="1:7" ht="15" x14ac:dyDescent="0.2">
      <c r="A329" s="283" t="s">
        <v>2454</v>
      </c>
      <c r="B329" s="283" t="s">
        <v>2455</v>
      </c>
      <c r="C329" s="283" t="s">
        <v>1419</v>
      </c>
      <c r="D329" s="284">
        <v>46047300</v>
      </c>
      <c r="E329" s="284">
        <v>0</v>
      </c>
      <c r="F329" s="284">
        <v>46047300</v>
      </c>
      <c r="G329" s="283" t="s">
        <v>1871</v>
      </c>
    </row>
    <row r="330" spans="1:7" ht="15" x14ac:dyDescent="0.2">
      <c r="A330" s="283" t="s">
        <v>2456</v>
      </c>
      <c r="B330" s="283" t="s">
        <v>2457</v>
      </c>
      <c r="C330" s="283" t="s">
        <v>1419</v>
      </c>
      <c r="D330" s="284">
        <v>1778700</v>
      </c>
      <c r="E330" s="284">
        <v>0</v>
      </c>
      <c r="F330" s="284">
        <v>1778700</v>
      </c>
      <c r="G330" s="283" t="s">
        <v>1871</v>
      </c>
    </row>
    <row r="331" spans="1:7" ht="15" x14ac:dyDescent="0.2">
      <c r="A331" s="283" t="s">
        <v>2458</v>
      </c>
      <c r="B331" s="283" t="s">
        <v>2459</v>
      </c>
      <c r="C331" s="283" t="s">
        <v>1419</v>
      </c>
      <c r="D331" s="284">
        <v>15180000</v>
      </c>
      <c r="E331" s="284">
        <v>0</v>
      </c>
      <c r="F331" s="284">
        <v>15180000</v>
      </c>
      <c r="G331" s="283" t="s">
        <v>1871</v>
      </c>
    </row>
    <row r="332" spans="1:7" ht="15" x14ac:dyDescent="0.2">
      <c r="A332" s="283" t="s">
        <v>2460</v>
      </c>
      <c r="B332" s="283" t="s">
        <v>2461</v>
      </c>
      <c r="C332" s="283" t="s">
        <v>1419</v>
      </c>
      <c r="D332" s="284">
        <v>5871700</v>
      </c>
      <c r="E332" s="284">
        <v>0</v>
      </c>
      <c r="F332" s="284">
        <v>5871700</v>
      </c>
      <c r="G332" s="283" t="s">
        <v>1871</v>
      </c>
    </row>
    <row r="333" spans="1:7" ht="15" x14ac:dyDescent="0.2">
      <c r="A333" s="283" t="s">
        <v>2462</v>
      </c>
      <c r="B333" s="283" t="s">
        <v>2463</v>
      </c>
      <c r="C333" s="283" t="s">
        <v>1419</v>
      </c>
      <c r="D333" s="284">
        <v>306000</v>
      </c>
      <c r="E333" s="284">
        <v>0</v>
      </c>
      <c r="F333" s="284">
        <v>306000</v>
      </c>
      <c r="G333" s="283" t="s">
        <v>1871</v>
      </c>
    </row>
    <row r="334" spans="1:7" ht="15" x14ac:dyDescent="0.2">
      <c r="A334" s="283" t="s">
        <v>2464</v>
      </c>
      <c r="B334" s="283" t="s">
        <v>2465</v>
      </c>
      <c r="C334" s="283" t="s">
        <v>1419</v>
      </c>
      <c r="D334" s="284">
        <v>186000</v>
      </c>
      <c r="E334" s="284">
        <v>0</v>
      </c>
      <c r="F334" s="284">
        <v>186000</v>
      </c>
      <c r="G334" s="283" t="s">
        <v>1871</v>
      </c>
    </row>
    <row r="335" spans="1:7" ht="15" x14ac:dyDescent="0.2">
      <c r="A335" s="283" t="s">
        <v>2466</v>
      </c>
      <c r="B335" s="283" t="s">
        <v>2467</v>
      </c>
      <c r="C335" s="283" t="s">
        <v>1419</v>
      </c>
      <c r="D335" s="284">
        <v>2035000</v>
      </c>
      <c r="E335" s="284">
        <v>0</v>
      </c>
      <c r="F335" s="284">
        <v>2035000</v>
      </c>
      <c r="G335" s="283" t="s">
        <v>1871</v>
      </c>
    </row>
    <row r="336" spans="1:7" ht="15" x14ac:dyDescent="0.2">
      <c r="A336" s="283" t="s">
        <v>2468</v>
      </c>
      <c r="B336" s="283" t="s">
        <v>2469</v>
      </c>
      <c r="C336" s="283" t="s">
        <v>1419</v>
      </c>
      <c r="D336" s="284">
        <v>3335000</v>
      </c>
      <c r="E336" s="284">
        <v>0</v>
      </c>
      <c r="F336" s="284">
        <v>3335000</v>
      </c>
      <c r="G336" s="283" t="s">
        <v>1871</v>
      </c>
    </row>
    <row r="337" spans="1:7" ht="15" x14ac:dyDescent="0.2">
      <c r="A337" s="283" t="s">
        <v>2470</v>
      </c>
      <c r="B337" s="283" t="s">
        <v>2471</v>
      </c>
      <c r="C337" s="283" t="s">
        <v>1419</v>
      </c>
      <c r="D337" s="284">
        <v>195000</v>
      </c>
      <c r="E337" s="284">
        <v>0</v>
      </c>
      <c r="F337" s="284">
        <v>195000</v>
      </c>
      <c r="G337" s="283" t="s">
        <v>1871</v>
      </c>
    </row>
    <row r="338" spans="1:7" ht="15" x14ac:dyDescent="0.2">
      <c r="A338" s="283" t="s">
        <v>2472</v>
      </c>
      <c r="B338" s="283" t="s">
        <v>2473</v>
      </c>
      <c r="C338" s="283" t="s">
        <v>1419</v>
      </c>
      <c r="D338" s="284">
        <v>20456000</v>
      </c>
      <c r="E338" s="284">
        <v>0</v>
      </c>
      <c r="F338" s="284">
        <v>20456000</v>
      </c>
      <c r="G338" s="283" t="s">
        <v>1871</v>
      </c>
    </row>
    <row r="339" spans="1:7" ht="15" x14ac:dyDescent="0.2">
      <c r="A339" s="283" t="s">
        <v>2474</v>
      </c>
      <c r="B339" s="283" t="s">
        <v>2475</v>
      </c>
      <c r="C339" s="283" t="s">
        <v>1419</v>
      </c>
      <c r="D339" s="284">
        <v>97000</v>
      </c>
      <c r="E339" s="284">
        <v>0</v>
      </c>
      <c r="F339" s="284">
        <v>97000</v>
      </c>
      <c r="G339" s="283" t="s">
        <v>1871</v>
      </c>
    </row>
    <row r="340" spans="1:7" ht="15" x14ac:dyDescent="0.2">
      <c r="A340" s="283" t="s">
        <v>2476</v>
      </c>
      <c r="B340" s="283" t="s">
        <v>785</v>
      </c>
      <c r="C340" s="283" t="s">
        <v>1419</v>
      </c>
      <c r="D340" s="284">
        <v>7280</v>
      </c>
      <c r="E340" s="284">
        <v>0</v>
      </c>
      <c r="F340" s="284">
        <v>7280</v>
      </c>
      <c r="G340" s="283" t="s">
        <v>1871</v>
      </c>
    </row>
    <row r="341" spans="1:7" ht="15" x14ac:dyDescent="0.2">
      <c r="A341" s="283" t="s">
        <v>2477</v>
      </c>
      <c r="B341" s="283" t="s">
        <v>788</v>
      </c>
      <c r="C341" s="283" t="s">
        <v>1419</v>
      </c>
      <c r="D341" s="284">
        <v>347167.34</v>
      </c>
      <c r="E341" s="284">
        <v>4475.3900000000003</v>
      </c>
      <c r="F341" s="284">
        <v>342691.95</v>
      </c>
      <c r="G341" s="283" t="s">
        <v>1871</v>
      </c>
    </row>
    <row r="342" spans="1:7" ht="15" x14ac:dyDescent="0.2">
      <c r="A342" s="283" t="s">
        <v>2478</v>
      </c>
      <c r="B342" s="283" t="s">
        <v>723</v>
      </c>
      <c r="C342" s="283" t="s">
        <v>1419</v>
      </c>
      <c r="D342" s="284">
        <v>3022466.1</v>
      </c>
      <c r="E342" s="284">
        <v>15743.42</v>
      </c>
      <c r="F342" s="284">
        <v>3006722.68</v>
      </c>
      <c r="G342" s="283" t="s">
        <v>1871</v>
      </c>
    </row>
    <row r="343" spans="1:7" ht="15" x14ac:dyDescent="0.2">
      <c r="A343" s="283" t="s">
        <v>2479</v>
      </c>
      <c r="B343" s="283" t="s">
        <v>726</v>
      </c>
      <c r="C343" s="283" t="s">
        <v>1419</v>
      </c>
      <c r="D343" s="284">
        <v>419310.67</v>
      </c>
      <c r="E343" s="284">
        <v>376.81</v>
      </c>
      <c r="F343" s="284">
        <v>418933.86</v>
      </c>
      <c r="G343" s="283" t="s">
        <v>1871</v>
      </c>
    </row>
    <row r="344" spans="1:7" ht="15" x14ac:dyDescent="0.2">
      <c r="A344" s="283" t="s">
        <v>2480</v>
      </c>
      <c r="B344" s="283" t="s">
        <v>727</v>
      </c>
      <c r="C344" s="283" t="s">
        <v>1419</v>
      </c>
      <c r="D344" s="284">
        <v>2262218.35</v>
      </c>
      <c r="E344" s="284">
        <v>8790.2800000000007</v>
      </c>
      <c r="F344" s="284">
        <v>2253428.0699999998</v>
      </c>
      <c r="G344" s="283" t="s">
        <v>1871</v>
      </c>
    </row>
    <row r="345" spans="1:7" ht="15" x14ac:dyDescent="0.2">
      <c r="A345" s="283" t="s">
        <v>2481</v>
      </c>
      <c r="B345" s="283" t="s">
        <v>720</v>
      </c>
      <c r="C345" s="283" t="s">
        <v>1419</v>
      </c>
      <c r="D345" s="284">
        <v>1217503.1599999999</v>
      </c>
      <c r="E345" s="284">
        <v>988.04</v>
      </c>
      <c r="F345" s="284">
        <v>1216515.1200000001</v>
      </c>
      <c r="G345" s="283" t="s">
        <v>1871</v>
      </c>
    </row>
    <row r="346" spans="1:7" ht="15" x14ac:dyDescent="0.2">
      <c r="A346" s="283" t="s">
        <v>2482</v>
      </c>
      <c r="B346" s="283" t="s">
        <v>699</v>
      </c>
      <c r="C346" s="283" t="s">
        <v>1419</v>
      </c>
      <c r="D346" s="284">
        <v>781783.33</v>
      </c>
      <c r="E346" s="284">
        <v>0</v>
      </c>
      <c r="F346" s="284">
        <v>781783.33</v>
      </c>
      <c r="G346" s="283" t="s">
        <v>1871</v>
      </c>
    </row>
    <row r="347" spans="1:7" ht="15" x14ac:dyDescent="0.2">
      <c r="A347" s="283" t="s">
        <v>2483</v>
      </c>
      <c r="B347" s="283" t="s">
        <v>702</v>
      </c>
      <c r="C347" s="283" t="s">
        <v>1419</v>
      </c>
      <c r="D347" s="284">
        <v>236</v>
      </c>
      <c r="E347" s="284">
        <v>0</v>
      </c>
      <c r="F347" s="284">
        <v>236</v>
      </c>
      <c r="G347" s="283" t="s">
        <v>1871</v>
      </c>
    </row>
    <row r="348" spans="1:7" ht="15" x14ac:dyDescent="0.2">
      <c r="A348" s="283" t="s">
        <v>2484</v>
      </c>
      <c r="B348" s="283" t="s">
        <v>2485</v>
      </c>
      <c r="C348" s="283" t="s">
        <v>1419</v>
      </c>
      <c r="D348" s="284">
        <v>4553227.88</v>
      </c>
      <c r="E348" s="284">
        <v>37517.4</v>
      </c>
      <c r="F348" s="284">
        <v>4515710.4800000004</v>
      </c>
      <c r="G348" s="283" t="s">
        <v>1871</v>
      </c>
    </row>
    <row r="349" spans="1:7" ht="15" x14ac:dyDescent="0.2">
      <c r="A349" s="283" t="s">
        <v>2486</v>
      </c>
      <c r="B349" s="283" t="s">
        <v>705</v>
      </c>
      <c r="C349" s="283" t="s">
        <v>1419</v>
      </c>
      <c r="D349" s="284">
        <v>3309581.71</v>
      </c>
      <c r="E349" s="284">
        <v>0</v>
      </c>
      <c r="F349" s="284">
        <v>3309581.71</v>
      </c>
      <c r="G349" s="283" t="s">
        <v>1871</v>
      </c>
    </row>
    <row r="350" spans="1:7" ht="15" x14ac:dyDescent="0.2">
      <c r="A350" s="283" t="s">
        <v>2487</v>
      </c>
      <c r="B350" s="283" t="s">
        <v>710</v>
      </c>
      <c r="C350" s="283" t="s">
        <v>1419</v>
      </c>
      <c r="D350" s="284">
        <v>822982.74</v>
      </c>
      <c r="E350" s="284">
        <v>24.4</v>
      </c>
      <c r="F350" s="284">
        <v>822958.34</v>
      </c>
      <c r="G350" s="283" t="s">
        <v>1871</v>
      </c>
    </row>
    <row r="351" spans="1:7" ht="15" x14ac:dyDescent="0.2">
      <c r="A351" s="283" t="s">
        <v>2488</v>
      </c>
      <c r="B351" s="283" t="s">
        <v>711</v>
      </c>
      <c r="C351" s="283" t="s">
        <v>1419</v>
      </c>
      <c r="D351" s="284">
        <v>321766.13</v>
      </c>
      <c r="E351" s="284">
        <v>0</v>
      </c>
      <c r="F351" s="284">
        <v>321766.13</v>
      </c>
      <c r="G351" s="283" t="s">
        <v>1871</v>
      </c>
    </row>
    <row r="352" spans="1:7" ht="15" x14ac:dyDescent="0.2">
      <c r="A352" s="283" t="s">
        <v>2489</v>
      </c>
      <c r="B352" s="283" t="s">
        <v>714</v>
      </c>
      <c r="C352" s="283" t="s">
        <v>1419</v>
      </c>
      <c r="D352" s="284">
        <v>20690.22</v>
      </c>
      <c r="E352" s="284">
        <v>0</v>
      </c>
      <c r="F352" s="284">
        <v>20690.22</v>
      </c>
      <c r="G352" s="283" t="s">
        <v>1871</v>
      </c>
    </row>
    <row r="353" spans="1:7" ht="15" x14ac:dyDescent="0.2">
      <c r="A353" s="283" t="s">
        <v>2490</v>
      </c>
      <c r="B353" s="283" t="s">
        <v>717</v>
      </c>
      <c r="C353" s="283" t="s">
        <v>1419</v>
      </c>
      <c r="D353" s="284">
        <v>401275.29</v>
      </c>
      <c r="E353" s="284">
        <v>0</v>
      </c>
      <c r="F353" s="284">
        <v>401275.29</v>
      </c>
      <c r="G353" s="283" t="s">
        <v>1871</v>
      </c>
    </row>
    <row r="354" spans="1:7" ht="15" x14ac:dyDescent="0.2">
      <c r="A354" s="283" t="s">
        <v>2491</v>
      </c>
      <c r="B354" s="283" t="s">
        <v>744</v>
      </c>
      <c r="C354" s="283" t="s">
        <v>1419</v>
      </c>
      <c r="D354" s="284">
        <v>14541.18</v>
      </c>
      <c r="E354" s="284">
        <v>0</v>
      </c>
      <c r="F354" s="284">
        <v>14541.18</v>
      </c>
      <c r="G354" s="283" t="s">
        <v>1871</v>
      </c>
    </row>
    <row r="355" spans="1:7" ht="15" x14ac:dyDescent="0.2">
      <c r="A355" s="283" t="s">
        <v>2492</v>
      </c>
      <c r="B355" s="283" t="s">
        <v>745</v>
      </c>
      <c r="C355" s="283" t="s">
        <v>1419</v>
      </c>
      <c r="D355" s="284">
        <v>1036537.39</v>
      </c>
      <c r="E355" s="284">
        <v>42.09</v>
      </c>
      <c r="F355" s="284">
        <v>1036495.3</v>
      </c>
      <c r="G355" s="283" t="s">
        <v>1871</v>
      </c>
    </row>
    <row r="356" spans="1:7" ht="15" x14ac:dyDescent="0.2">
      <c r="A356" s="283" t="s">
        <v>2493</v>
      </c>
      <c r="B356" s="283" t="s">
        <v>746</v>
      </c>
      <c r="C356" s="283" t="s">
        <v>1419</v>
      </c>
      <c r="D356" s="284">
        <v>8198.4</v>
      </c>
      <c r="E356" s="284">
        <v>0</v>
      </c>
      <c r="F356" s="284">
        <v>8198.4</v>
      </c>
      <c r="G356" s="283" t="s">
        <v>1871</v>
      </c>
    </row>
    <row r="357" spans="1:7" ht="15" x14ac:dyDescent="0.2">
      <c r="A357" s="283" t="s">
        <v>2494</v>
      </c>
      <c r="B357" s="283" t="s">
        <v>747</v>
      </c>
      <c r="C357" s="283" t="s">
        <v>1419</v>
      </c>
      <c r="D357" s="284">
        <v>68351.429999999993</v>
      </c>
      <c r="E357" s="284">
        <v>0</v>
      </c>
      <c r="F357" s="284">
        <v>68351.429999999993</v>
      </c>
      <c r="G357" s="283" t="s">
        <v>1871</v>
      </c>
    </row>
    <row r="358" spans="1:7" ht="15" x14ac:dyDescent="0.2">
      <c r="A358" s="283" t="s">
        <v>2495</v>
      </c>
      <c r="B358" s="283" t="s">
        <v>2496</v>
      </c>
      <c r="C358" s="283" t="s">
        <v>1419</v>
      </c>
      <c r="D358" s="284">
        <v>9380899.5899999999</v>
      </c>
      <c r="E358" s="284">
        <v>141283.92000000001</v>
      </c>
      <c r="F358" s="284">
        <v>9239615.6699999999</v>
      </c>
      <c r="G358" s="283" t="s">
        <v>1871</v>
      </c>
    </row>
    <row r="359" spans="1:7" ht="15" x14ac:dyDescent="0.2">
      <c r="A359" s="283" t="s">
        <v>2497</v>
      </c>
      <c r="B359" s="283" t="s">
        <v>748</v>
      </c>
      <c r="C359" s="283" t="s">
        <v>1419</v>
      </c>
      <c r="D359" s="284">
        <v>326285.17</v>
      </c>
      <c r="E359" s="284">
        <v>0</v>
      </c>
      <c r="F359" s="284">
        <v>326285.17</v>
      </c>
      <c r="G359" s="283" t="s">
        <v>1871</v>
      </c>
    </row>
    <row r="360" spans="1:7" ht="15" x14ac:dyDescent="0.2">
      <c r="A360" s="283" t="s">
        <v>2498</v>
      </c>
      <c r="B360" s="283" t="s">
        <v>749</v>
      </c>
      <c r="C360" s="283" t="s">
        <v>1419</v>
      </c>
      <c r="D360" s="284">
        <v>1759960.55</v>
      </c>
      <c r="E360" s="284">
        <v>8007.64</v>
      </c>
      <c r="F360" s="284">
        <v>1751952.91</v>
      </c>
      <c r="G360" s="283" t="s">
        <v>1871</v>
      </c>
    </row>
    <row r="361" spans="1:7" ht="15" x14ac:dyDescent="0.2">
      <c r="A361" s="283" t="s">
        <v>2499</v>
      </c>
      <c r="B361" s="283" t="s">
        <v>750</v>
      </c>
      <c r="C361" s="283" t="s">
        <v>1419</v>
      </c>
      <c r="D361" s="284">
        <v>9946.9</v>
      </c>
      <c r="E361" s="284">
        <v>0</v>
      </c>
      <c r="F361" s="284">
        <v>9946.9</v>
      </c>
      <c r="G361" s="283" t="s">
        <v>1871</v>
      </c>
    </row>
    <row r="362" spans="1:7" ht="15" x14ac:dyDescent="0.2">
      <c r="A362" s="283" t="s">
        <v>2500</v>
      </c>
      <c r="B362" s="283" t="s">
        <v>751</v>
      </c>
      <c r="C362" s="283" t="s">
        <v>1419</v>
      </c>
      <c r="D362" s="284">
        <v>5541.4</v>
      </c>
      <c r="E362" s="284">
        <v>0</v>
      </c>
      <c r="F362" s="284">
        <v>5541.4</v>
      </c>
      <c r="G362" s="283" t="s">
        <v>1871</v>
      </c>
    </row>
    <row r="363" spans="1:7" ht="15" x14ac:dyDescent="0.2">
      <c r="A363" s="283" t="s">
        <v>2501</v>
      </c>
      <c r="B363" s="283" t="s">
        <v>752</v>
      </c>
      <c r="C363" s="283" t="s">
        <v>1419</v>
      </c>
      <c r="D363" s="284">
        <v>93333.05</v>
      </c>
      <c r="E363" s="284">
        <v>0</v>
      </c>
      <c r="F363" s="284">
        <v>93333.05</v>
      </c>
      <c r="G363" s="283" t="s">
        <v>1871</v>
      </c>
    </row>
    <row r="364" spans="1:7" ht="15" x14ac:dyDescent="0.2">
      <c r="A364" s="283" t="s">
        <v>2502</v>
      </c>
      <c r="B364" s="283" t="s">
        <v>2503</v>
      </c>
      <c r="C364" s="283" t="s">
        <v>1419</v>
      </c>
      <c r="D364" s="284">
        <v>53662.55</v>
      </c>
      <c r="E364" s="284">
        <v>0</v>
      </c>
      <c r="F364" s="284">
        <v>53662.55</v>
      </c>
      <c r="G364" s="283" t="s">
        <v>1871</v>
      </c>
    </row>
    <row r="365" spans="1:7" ht="15" x14ac:dyDescent="0.2">
      <c r="A365" s="283" t="s">
        <v>2504</v>
      </c>
      <c r="B365" s="283" t="s">
        <v>743</v>
      </c>
      <c r="C365" s="283" t="s">
        <v>1419</v>
      </c>
      <c r="D365" s="284">
        <v>19606.57</v>
      </c>
      <c r="E365" s="284">
        <v>189</v>
      </c>
      <c r="F365" s="284">
        <v>19417.57</v>
      </c>
      <c r="G365" s="283" t="s">
        <v>1871</v>
      </c>
    </row>
    <row r="366" spans="1:7" ht="15" x14ac:dyDescent="0.2">
      <c r="A366" s="283" t="s">
        <v>2505</v>
      </c>
      <c r="B366" s="283" t="s">
        <v>753</v>
      </c>
      <c r="C366" s="283" t="s">
        <v>1419</v>
      </c>
      <c r="D366" s="284">
        <v>60045.11</v>
      </c>
      <c r="E366" s="284">
        <v>0</v>
      </c>
      <c r="F366" s="284">
        <v>60045.11</v>
      </c>
      <c r="G366" s="283" t="s">
        <v>1871</v>
      </c>
    </row>
    <row r="367" spans="1:7" ht="15" x14ac:dyDescent="0.2">
      <c r="A367" s="283" t="s">
        <v>2506</v>
      </c>
      <c r="B367" s="283" t="s">
        <v>754</v>
      </c>
      <c r="C367" s="283" t="s">
        <v>1419</v>
      </c>
      <c r="D367" s="284">
        <v>17130.849999999999</v>
      </c>
      <c r="E367" s="284">
        <v>1.6</v>
      </c>
      <c r="F367" s="284">
        <v>17129.25</v>
      </c>
      <c r="G367" s="283" t="s">
        <v>1871</v>
      </c>
    </row>
    <row r="368" spans="1:7" ht="15" x14ac:dyDescent="0.2">
      <c r="A368" s="283" t="s">
        <v>2507</v>
      </c>
      <c r="B368" s="283" t="s">
        <v>755</v>
      </c>
      <c r="C368" s="283" t="s">
        <v>1419</v>
      </c>
      <c r="D368" s="284">
        <v>60239.87</v>
      </c>
      <c r="E368" s="284">
        <v>311.10000000000002</v>
      </c>
      <c r="F368" s="284">
        <v>59928.77</v>
      </c>
      <c r="G368" s="283" t="s">
        <v>1871</v>
      </c>
    </row>
    <row r="369" spans="1:7" ht="15" x14ac:dyDescent="0.2">
      <c r="A369" s="283" t="s">
        <v>2508</v>
      </c>
      <c r="B369" s="283" t="s">
        <v>756</v>
      </c>
      <c r="C369" s="283" t="s">
        <v>1419</v>
      </c>
      <c r="D369" s="284">
        <v>78470.94</v>
      </c>
      <c r="E369" s="284">
        <v>0</v>
      </c>
      <c r="F369" s="284">
        <v>78470.94</v>
      </c>
      <c r="G369" s="283" t="s">
        <v>1871</v>
      </c>
    </row>
    <row r="370" spans="1:7" ht="15" x14ac:dyDescent="0.2">
      <c r="A370" s="283" t="s">
        <v>2509</v>
      </c>
      <c r="B370" s="283" t="s">
        <v>757</v>
      </c>
      <c r="C370" s="283" t="s">
        <v>1419</v>
      </c>
      <c r="D370" s="284">
        <v>280467.26</v>
      </c>
      <c r="E370" s="284">
        <v>0</v>
      </c>
      <c r="F370" s="284">
        <v>280467.26</v>
      </c>
      <c r="G370" s="283" t="s">
        <v>1871</v>
      </c>
    </row>
    <row r="371" spans="1:7" ht="15" x14ac:dyDescent="0.2">
      <c r="A371" s="283" t="s">
        <v>2510</v>
      </c>
      <c r="B371" s="283" t="s">
        <v>767</v>
      </c>
      <c r="C371" s="283" t="s">
        <v>1419</v>
      </c>
      <c r="D371" s="284">
        <v>28548</v>
      </c>
      <c r="E371" s="284">
        <v>0</v>
      </c>
      <c r="F371" s="284">
        <v>28548</v>
      </c>
      <c r="G371" s="283" t="s">
        <v>1871</v>
      </c>
    </row>
    <row r="372" spans="1:7" ht="15" x14ac:dyDescent="0.2">
      <c r="A372" s="283" t="s">
        <v>2511</v>
      </c>
      <c r="B372" s="283" t="s">
        <v>2512</v>
      </c>
      <c r="C372" s="283" t="s">
        <v>1419</v>
      </c>
      <c r="D372" s="284">
        <v>28384.54</v>
      </c>
      <c r="E372" s="284">
        <v>8185.09</v>
      </c>
      <c r="F372" s="284">
        <v>20199.45</v>
      </c>
      <c r="G372" s="283" t="s">
        <v>1871</v>
      </c>
    </row>
    <row r="373" spans="1:7" ht="15" x14ac:dyDescent="0.2">
      <c r="A373" s="283" t="s">
        <v>2513</v>
      </c>
      <c r="B373" s="283" t="s">
        <v>2514</v>
      </c>
      <c r="C373" s="283" t="s">
        <v>1419</v>
      </c>
      <c r="D373" s="284">
        <v>12365.7</v>
      </c>
      <c r="E373" s="284">
        <v>0</v>
      </c>
      <c r="F373" s="284">
        <v>12365.7</v>
      </c>
      <c r="G373" s="283" t="s">
        <v>1871</v>
      </c>
    </row>
    <row r="374" spans="1:7" ht="15" x14ac:dyDescent="0.2">
      <c r="A374" s="283" t="s">
        <v>2515</v>
      </c>
      <c r="B374" s="283" t="s">
        <v>2516</v>
      </c>
      <c r="C374" s="283" t="s">
        <v>1419</v>
      </c>
      <c r="D374" s="284">
        <v>71312.509999999995</v>
      </c>
      <c r="E374" s="284">
        <v>0</v>
      </c>
      <c r="F374" s="284">
        <v>71312.509999999995</v>
      </c>
      <c r="G374" s="283" t="s">
        <v>1871</v>
      </c>
    </row>
    <row r="375" spans="1:7" ht="15" x14ac:dyDescent="0.2">
      <c r="A375" s="283" t="s">
        <v>2517</v>
      </c>
      <c r="B375" s="283" t="s">
        <v>2518</v>
      </c>
      <c r="C375" s="283" t="s">
        <v>1419</v>
      </c>
      <c r="D375" s="284">
        <v>16496.78</v>
      </c>
      <c r="E375" s="284">
        <v>0</v>
      </c>
      <c r="F375" s="284">
        <v>16496.78</v>
      </c>
      <c r="G375" s="283" t="s">
        <v>1871</v>
      </c>
    </row>
    <row r="376" spans="1:7" ht="15" x14ac:dyDescent="0.2">
      <c r="A376" s="283" t="s">
        <v>2519</v>
      </c>
      <c r="B376" s="283" t="s">
        <v>2520</v>
      </c>
      <c r="C376" s="283" t="s">
        <v>1419</v>
      </c>
      <c r="D376" s="284">
        <v>442.7</v>
      </c>
      <c r="E376" s="284">
        <v>0</v>
      </c>
      <c r="F376" s="284">
        <v>442.7</v>
      </c>
      <c r="G376" s="283" t="s">
        <v>1871</v>
      </c>
    </row>
    <row r="377" spans="1:7" ht="15" x14ac:dyDescent="0.2">
      <c r="A377" s="283" t="s">
        <v>2521</v>
      </c>
      <c r="B377" s="283" t="s">
        <v>2522</v>
      </c>
      <c r="C377" s="283" t="s">
        <v>1419</v>
      </c>
      <c r="D377" s="284">
        <v>112705.7</v>
      </c>
      <c r="E377" s="284">
        <v>0</v>
      </c>
      <c r="F377" s="284">
        <v>112705.7</v>
      </c>
      <c r="G377" s="283" t="s">
        <v>1871</v>
      </c>
    </row>
    <row r="378" spans="1:7" ht="15" x14ac:dyDescent="0.2">
      <c r="A378" s="283" t="s">
        <v>2523</v>
      </c>
      <c r="B378" s="283" t="s">
        <v>2524</v>
      </c>
      <c r="C378" s="283" t="s">
        <v>1419</v>
      </c>
      <c r="D378" s="284">
        <v>409243.73</v>
      </c>
      <c r="E378" s="284">
        <v>7314.2</v>
      </c>
      <c r="F378" s="284">
        <v>401929.53</v>
      </c>
      <c r="G378" s="283" t="s">
        <v>1871</v>
      </c>
    </row>
    <row r="379" spans="1:7" ht="15" x14ac:dyDescent="0.2">
      <c r="A379" s="283" t="s">
        <v>2525</v>
      </c>
      <c r="B379" s="283" t="s">
        <v>2526</v>
      </c>
      <c r="C379" s="283" t="s">
        <v>1419</v>
      </c>
      <c r="D379" s="284">
        <v>9071.2900000000009</v>
      </c>
      <c r="E379" s="284">
        <v>0</v>
      </c>
      <c r="F379" s="284">
        <v>9071.2900000000009</v>
      </c>
      <c r="G379" s="283" t="s">
        <v>1871</v>
      </c>
    </row>
    <row r="380" spans="1:7" ht="15" x14ac:dyDescent="0.2">
      <c r="A380" s="283" t="s">
        <v>2527</v>
      </c>
      <c r="B380" s="283" t="s">
        <v>793</v>
      </c>
      <c r="C380" s="283" t="s">
        <v>1419</v>
      </c>
      <c r="D380" s="284">
        <v>1568565.19</v>
      </c>
      <c r="E380" s="284">
        <v>1247.33</v>
      </c>
      <c r="F380" s="284">
        <v>1567317.86</v>
      </c>
      <c r="G380" s="283" t="s">
        <v>1871</v>
      </c>
    </row>
    <row r="381" spans="1:7" ht="15" x14ac:dyDescent="0.2">
      <c r="A381" s="283" t="s">
        <v>2528</v>
      </c>
      <c r="B381" s="283" t="s">
        <v>796</v>
      </c>
      <c r="C381" s="283" t="s">
        <v>1419</v>
      </c>
      <c r="D381" s="284">
        <v>1669304.46</v>
      </c>
      <c r="E381" s="284">
        <v>0</v>
      </c>
      <c r="F381" s="284">
        <v>1669304.46</v>
      </c>
      <c r="G381" s="283" t="s">
        <v>1871</v>
      </c>
    </row>
    <row r="382" spans="1:7" ht="15" x14ac:dyDescent="0.2">
      <c r="A382" s="283" t="s">
        <v>2529</v>
      </c>
      <c r="B382" s="283" t="s">
        <v>805</v>
      </c>
      <c r="C382" s="283" t="s">
        <v>1419</v>
      </c>
      <c r="D382" s="284">
        <v>197653.58</v>
      </c>
      <c r="E382" s="284">
        <v>0</v>
      </c>
      <c r="F382" s="284">
        <v>197653.58</v>
      </c>
      <c r="G382" s="283" t="s">
        <v>1871</v>
      </c>
    </row>
    <row r="383" spans="1:7" ht="15" x14ac:dyDescent="0.2">
      <c r="A383" s="283" t="s">
        <v>2530</v>
      </c>
      <c r="B383" s="283" t="s">
        <v>799</v>
      </c>
      <c r="C383" s="283" t="s">
        <v>1419</v>
      </c>
      <c r="D383" s="284">
        <v>2611279.5299999998</v>
      </c>
      <c r="E383" s="284">
        <v>4152.5</v>
      </c>
      <c r="F383" s="284">
        <v>2607127.0299999998</v>
      </c>
      <c r="G383" s="283" t="s">
        <v>1871</v>
      </c>
    </row>
    <row r="384" spans="1:7" ht="15" x14ac:dyDescent="0.2">
      <c r="A384" s="283" t="s">
        <v>2531</v>
      </c>
      <c r="B384" s="283" t="s">
        <v>802</v>
      </c>
      <c r="C384" s="283" t="s">
        <v>1419</v>
      </c>
      <c r="D384" s="284">
        <v>35912.47</v>
      </c>
      <c r="E384" s="284">
        <v>0</v>
      </c>
      <c r="F384" s="284">
        <v>35912.47</v>
      </c>
      <c r="G384" s="283" t="s">
        <v>1871</v>
      </c>
    </row>
    <row r="385" spans="1:7" ht="15" x14ac:dyDescent="0.2">
      <c r="A385" s="283" t="s">
        <v>2532</v>
      </c>
      <c r="B385" s="283" t="s">
        <v>808</v>
      </c>
      <c r="C385" s="283" t="s">
        <v>1419</v>
      </c>
      <c r="D385" s="284">
        <v>21536.45</v>
      </c>
      <c r="E385" s="284">
        <v>0</v>
      </c>
      <c r="F385" s="284">
        <v>21536.45</v>
      </c>
      <c r="G385" s="283" t="s">
        <v>1871</v>
      </c>
    </row>
    <row r="386" spans="1:7" ht="15" x14ac:dyDescent="0.2">
      <c r="A386" s="283" t="s">
        <v>2533</v>
      </c>
      <c r="B386" s="283" t="s">
        <v>814</v>
      </c>
      <c r="C386" s="283" t="s">
        <v>1419</v>
      </c>
      <c r="D386" s="284">
        <v>305906.7</v>
      </c>
      <c r="E386" s="284">
        <v>0</v>
      </c>
      <c r="F386" s="284">
        <v>305906.7</v>
      </c>
      <c r="G386" s="283" t="s">
        <v>1871</v>
      </c>
    </row>
    <row r="387" spans="1:7" ht="15" x14ac:dyDescent="0.2">
      <c r="A387" s="283" t="s">
        <v>2534</v>
      </c>
      <c r="B387" s="283" t="s">
        <v>815</v>
      </c>
      <c r="C387" s="283" t="s">
        <v>1419</v>
      </c>
      <c r="D387" s="284">
        <v>25696.02</v>
      </c>
      <c r="E387" s="284">
        <v>0</v>
      </c>
      <c r="F387" s="284">
        <v>25696.02</v>
      </c>
      <c r="G387" s="283" t="s">
        <v>1871</v>
      </c>
    </row>
    <row r="388" spans="1:7" ht="15" x14ac:dyDescent="0.2">
      <c r="A388" s="283" t="s">
        <v>2535</v>
      </c>
      <c r="B388" s="283" t="s">
        <v>820</v>
      </c>
      <c r="C388" s="283" t="s">
        <v>1419</v>
      </c>
      <c r="D388" s="284">
        <v>1051195.99</v>
      </c>
      <c r="E388" s="284">
        <v>296.45999999999998</v>
      </c>
      <c r="F388" s="284">
        <v>1050899.53</v>
      </c>
      <c r="G388" s="283" t="s">
        <v>1871</v>
      </c>
    </row>
    <row r="389" spans="1:7" ht="15" x14ac:dyDescent="0.2">
      <c r="A389" s="283" t="s">
        <v>2536</v>
      </c>
      <c r="B389" s="283" t="s">
        <v>2537</v>
      </c>
      <c r="C389" s="283" t="s">
        <v>1419</v>
      </c>
      <c r="D389" s="284">
        <v>1804937.79</v>
      </c>
      <c r="E389" s="284">
        <v>17138.060000000001</v>
      </c>
      <c r="F389" s="284">
        <v>1787799.73</v>
      </c>
      <c r="G389" s="283" t="s">
        <v>1871</v>
      </c>
    </row>
    <row r="390" spans="1:7" ht="15" x14ac:dyDescent="0.2">
      <c r="A390" s="283" t="s">
        <v>2538</v>
      </c>
      <c r="B390" s="283" t="s">
        <v>823</v>
      </c>
      <c r="C390" s="283" t="s">
        <v>1419</v>
      </c>
      <c r="D390" s="284">
        <v>58291.29</v>
      </c>
      <c r="E390" s="284">
        <v>32939.29</v>
      </c>
      <c r="F390" s="284">
        <v>25352</v>
      </c>
      <c r="G390" s="283" t="s">
        <v>1871</v>
      </c>
    </row>
    <row r="391" spans="1:7" ht="15" x14ac:dyDescent="0.2">
      <c r="A391" s="283" t="s">
        <v>2539</v>
      </c>
      <c r="B391" s="283" t="s">
        <v>824</v>
      </c>
      <c r="C391" s="283" t="s">
        <v>1419</v>
      </c>
      <c r="D391" s="284">
        <v>68133.429999999993</v>
      </c>
      <c r="E391" s="284">
        <v>9600</v>
      </c>
      <c r="F391" s="284">
        <v>58533.43</v>
      </c>
      <c r="G391" s="283" t="s">
        <v>1871</v>
      </c>
    </row>
    <row r="392" spans="1:7" ht="15" x14ac:dyDescent="0.2">
      <c r="A392" s="283" t="s">
        <v>2540</v>
      </c>
      <c r="B392" s="283" t="s">
        <v>2541</v>
      </c>
      <c r="C392" s="283" t="s">
        <v>1419</v>
      </c>
      <c r="D392" s="284">
        <v>35763026.5</v>
      </c>
      <c r="E392" s="284">
        <v>555057.05000000005</v>
      </c>
      <c r="F392" s="284">
        <v>35207969.450000003</v>
      </c>
      <c r="G392" s="283" t="s">
        <v>1871</v>
      </c>
    </row>
    <row r="393" spans="1:7" ht="15" x14ac:dyDescent="0.2">
      <c r="A393" s="283" t="s">
        <v>2542</v>
      </c>
      <c r="B393" s="283" t="s">
        <v>2543</v>
      </c>
      <c r="C393" s="283" t="s">
        <v>1419</v>
      </c>
      <c r="D393" s="284">
        <v>10735116.470000001</v>
      </c>
      <c r="E393" s="284">
        <v>33482.11</v>
      </c>
      <c r="F393" s="284">
        <v>10701634.359999999</v>
      </c>
      <c r="G393" s="283" t="s">
        <v>1871</v>
      </c>
    </row>
    <row r="394" spans="1:7" ht="15" x14ac:dyDescent="0.2">
      <c r="A394" s="283" t="s">
        <v>2544</v>
      </c>
      <c r="B394" s="283" t="s">
        <v>2545</v>
      </c>
      <c r="C394" s="283" t="s">
        <v>1419</v>
      </c>
      <c r="D394" s="284">
        <v>2296215.12</v>
      </c>
      <c r="E394" s="284">
        <v>10494.95</v>
      </c>
      <c r="F394" s="284">
        <v>2285720.17</v>
      </c>
      <c r="G394" s="283" t="s">
        <v>1871</v>
      </c>
    </row>
    <row r="395" spans="1:7" ht="15" x14ac:dyDescent="0.2">
      <c r="A395" s="283" t="s">
        <v>2546</v>
      </c>
      <c r="B395" s="283" t="s">
        <v>2547</v>
      </c>
      <c r="C395" s="283" t="s">
        <v>1419</v>
      </c>
      <c r="D395" s="284">
        <v>2405263.1</v>
      </c>
      <c r="E395" s="284">
        <v>11611.44</v>
      </c>
      <c r="F395" s="284">
        <v>2393651.66</v>
      </c>
      <c r="G395" s="283" t="s">
        <v>1871</v>
      </c>
    </row>
    <row r="396" spans="1:7" ht="15" x14ac:dyDescent="0.2">
      <c r="A396" s="283" t="s">
        <v>2548</v>
      </c>
      <c r="B396" s="283" t="s">
        <v>2549</v>
      </c>
      <c r="C396" s="283" t="s">
        <v>1419</v>
      </c>
      <c r="D396" s="284">
        <v>430797.86</v>
      </c>
      <c r="E396" s="284">
        <v>0</v>
      </c>
      <c r="F396" s="284">
        <v>430797.86</v>
      </c>
      <c r="G396" s="283" t="s">
        <v>1871</v>
      </c>
    </row>
    <row r="397" spans="1:7" ht="15" x14ac:dyDescent="0.2">
      <c r="A397" s="283" t="s">
        <v>2550</v>
      </c>
      <c r="B397" s="283" t="s">
        <v>2551</v>
      </c>
      <c r="C397" s="283" t="s">
        <v>1419</v>
      </c>
      <c r="D397" s="284">
        <v>66033.62</v>
      </c>
      <c r="E397" s="284">
        <v>0</v>
      </c>
      <c r="F397" s="284">
        <v>66033.62</v>
      </c>
      <c r="G397" s="283" t="s">
        <v>1871</v>
      </c>
    </row>
    <row r="398" spans="1:7" ht="15" x14ac:dyDescent="0.2">
      <c r="A398" s="283" t="s">
        <v>2552</v>
      </c>
      <c r="B398" s="283" t="s">
        <v>2553</v>
      </c>
      <c r="C398" s="283" t="s">
        <v>1419</v>
      </c>
      <c r="D398" s="284">
        <v>15214.79</v>
      </c>
      <c r="E398" s="284">
        <v>0</v>
      </c>
      <c r="F398" s="284">
        <v>15214.79</v>
      </c>
      <c r="G398" s="283" t="s">
        <v>1871</v>
      </c>
    </row>
    <row r="399" spans="1:7" ht="15" x14ac:dyDescent="0.2">
      <c r="A399" s="283" t="s">
        <v>2554</v>
      </c>
      <c r="B399" s="283" t="s">
        <v>2555</v>
      </c>
      <c r="C399" s="283" t="s">
        <v>1419</v>
      </c>
      <c r="D399" s="284">
        <v>14411570.15</v>
      </c>
      <c r="E399" s="284">
        <v>599744.77</v>
      </c>
      <c r="F399" s="284">
        <v>13811825.380000001</v>
      </c>
      <c r="G399" s="283" t="s">
        <v>1871</v>
      </c>
    </row>
    <row r="400" spans="1:7" ht="15" x14ac:dyDescent="0.2">
      <c r="A400" s="283" t="s">
        <v>2556</v>
      </c>
      <c r="B400" s="283" t="s">
        <v>2557</v>
      </c>
      <c r="C400" s="283" t="s">
        <v>1419</v>
      </c>
      <c r="D400" s="284">
        <v>3998218.99</v>
      </c>
      <c r="E400" s="284">
        <v>55005.46</v>
      </c>
      <c r="F400" s="284">
        <v>3943213.53</v>
      </c>
      <c r="G400" s="283" t="s">
        <v>1871</v>
      </c>
    </row>
    <row r="401" spans="1:7" ht="15" x14ac:dyDescent="0.2">
      <c r="A401" s="283" t="s">
        <v>2558</v>
      </c>
      <c r="B401" s="283" t="s">
        <v>2559</v>
      </c>
      <c r="C401" s="283" t="s">
        <v>1419</v>
      </c>
      <c r="D401" s="284">
        <v>742439.17</v>
      </c>
      <c r="E401" s="284">
        <v>1214.3499999999999</v>
      </c>
      <c r="F401" s="284">
        <v>741224.82</v>
      </c>
      <c r="G401" s="283" t="s">
        <v>1871</v>
      </c>
    </row>
    <row r="402" spans="1:7" ht="15" x14ac:dyDescent="0.2">
      <c r="A402" s="283" t="s">
        <v>2560</v>
      </c>
      <c r="B402" s="283" t="s">
        <v>2561</v>
      </c>
      <c r="C402" s="283" t="s">
        <v>1419</v>
      </c>
      <c r="D402" s="284">
        <v>52642.01</v>
      </c>
      <c r="E402" s="284">
        <v>4307.72</v>
      </c>
      <c r="F402" s="284">
        <v>48334.29</v>
      </c>
      <c r="G402" s="283" t="s">
        <v>1871</v>
      </c>
    </row>
    <row r="403" spans="1:7" ht="15" x14ac:dyDescent="0.2">
      <c r="A403" s="283" t="s">
        <v>2562</v>
      </c>
      <c r="B403" s="283" t="s">
        <v>2563</v>
      </c>
      <c r="C403" s="283" t="s">
        <v>1419</v>
      </c>
      <c r="D403" s="284">
        <v>111338.17</v>
      </c>
      <c r="E403" s="284">
        <v>1477</v>
      </c>
      <c r="F403" s="284">
        <v>109861.17</v>
      </c>
      <c r="G403" s="283" t="s">
        <v>1871</v>
      </c>
    </row>
    <row r="404" spans="1:7" ht="15" x14ac:dyDescent="0.2">
      <c r="A404" s="283" t="s">
        <v>2564</v>
      </c>
      <c r="B404" s="283" t="s">
        <v>2565</v>
      </c>
      <c r="C404" s="283" t="s">
        <v>1419</v>
      </c>
      <c r="D404" s="284">
        <v>16475.12</v>
      </c>
      <c r="E404" s="284">
        <v>0</v>
      </c>
      <c r="F404" s="284">
        <v>16475.12</v>
      </c>
      <c r="G404" s="283" t="s">
        <v>1871</v>
      </c>
    </row>
    <row r="405" spans="1:7" ht="15" x14ac:dyDescent="0.2">
      <c r="A405" s="283" t="s">
        <v>2566</v>
      </c>
      <c r="B405" s="283" t="s">
        <v>2567</v>
      </c>
      <c r="C405" s="283" t="s">
        <v>1419</v>
      </c>
      <c r="D405" s="284">
        <v>1362032.43</v>
      </c>
      <c r="E405" s="284">
        <v>49833.84</v>
      </c>
      <c r="F405" s="284">
        <v>1312198.5900000001</v>
      </c>
      <c r="G405" s="283" t="s">
        <v>1871</v>
      </c>
    </row>
    <row r="406" spans="1:7" ht="15" x14ac:dyDescent="0.2">
      <c r="A406" s="283" t="s">
        <v>2568</v>
      </c>
      <c r="B406" s="283" t="s">
        <v>2569</v>
      </c>
      <c r="C406" s="283" t="s">
        <v>1419</v>
      </c>
      <c r="D406" s="284">
        <v>38805264.759999998</v>
      </c>
      <c r="E406" s="284">
        <v>233078.1</v>
      </c>
      <c r="F406" s="284">
        <v>38572186.659999996</v>
      </c>
      <c r="G406" s="283" t="s">
        <v>1871</v>
      </c>
    </row>
    <row r="407" spans="1:7" ht="15" x14ac:dyDescent="0.2">
      <c r="A407" s="283" t="s">
        <v>2570</v>
      </c>
      <c r="B407" s="283" t="s">
        <v>2571</v>
      </c>
      <c r="C407" s="283" t="s">
        <v>1419</v>
      </c>
      <c r="D407" s="284">
        <v>8380001.2800000003</v>
      </c>
      <c r="E407" s="284">
        <v>16127.95</v>
      </c>
      <c r="F407" s="284">
        <v>8363873.3300000001</v>
      </c>
      <c r="G407" s="283" t="s">
        <v>1871</v>
      </c>
    </row>
    <row r="408" spans="1:7" ht="15" x14ac:dyDescent="0.2">
      <c r="A408" s="283" t="s">
        <v>2572</v>
      </c>
      <c r="B408" s="283" t="s">
        <v>2573</v>
      </c>
      <c r="C408" s="283" t="s">
        <v>1419</v>
      </c>
      <c r="D408" s="284">
        <v>4806152.99</v>
      </c>
      <c r="E408" s="284">
        <v>108399.8</v>
      </c>
      <c r="F408" s="284">
        <v>4697753.1900000004</v>
      </c>
      <c r="G408" s="283" t="s">
        <v>1871</v>
      </c>
    </row>
    <row r="409" spans="1:7" ht="15" x14ac:dyDescent="0.2">
      <c r="A409" s="283" t="s">
        <v>2574</v>
      </c>
      <c r="B409" s="283" t="s">
        <v>2575</v>
      </c>
      <c r="C409" s="283" t="s">
        <v>1419</v>
      </c>
      <c r="D409" s="284">
        <v>1729124.45</v>
      </c>
      <c r="E409" s="284">
        <v>9379.01</v>
      </c>
      <c r="F409" s="284">
        <v>1719745.44</v>
      </c>
      <c r="G409" s="283" t="s">
        <v>1871</v>
      </c>
    </row>
    <row r="410" spans="1:7" ht="15" x14ac:dyDescent="0.2">
      <c r="A410" s="283" t="s">
        <v>2576</v>
      </c>
      <c r="B410" s="283" t="s">
        <v>2577</v>
      </c>
      <c r="C410" s="283" t="s">
        <v>1419</v>
      </c>
      <c r="D410" s="284">
        <v>343620.77</v>
      </c>
      <c r="E410" s="284">
        <v>0</v>
      </c>
      <c r="F410" s="284">
        <v>343620.77</v>
      </c>
      <c r="G410" s="283" t="s">
        <v>1871</v>
      </c>
    </row>
    <row r="411" spans="1:7" ht="15" x14ac:dyDescent="0.2">
      <c r="A411" s="283" t="s">
        <v>2578</v>
      </c>
      <c r="B411" s="283" t="s">
        <v>2579</v>
      </c>
      <c r="C411" s="283" t="s">
        <v>1419</v>
      </c>
      <c r="D411" s="284">
        <v>53182.49</v>
      </c>
      <c r="E411" s="284">
        <v>0</v>
      </c>
      <c r="F411" s="284">
        <v>53182.49</v>
      </c>
      <c r="G411" s="283" t="s">
        <v>1871</v>
      </c>
    </row>
    <row r="412" spans="1:7" ht="15" x14ac:dyDescent="0.2">
      <c r="A412" s="283" t="s">
        <v>2580</v>
      </c>
      <c r="B412" s="283" t="s">
        <v>2581</v>
      </c>
      <c r="C412" s="283" t="s">
        <v>1419</v>
      </c>
      <c r="D412" s="284">
        <v>13094.29</v>
      </c>
      <c r="E412" s="284">
        <v>0</v>
      </c>
      <c r="F412" s="284">
        <v>13094.29</v>
      </c>
      <c r="G412" s="283" t="s">
        <v>1871</v>
      </c>
    </row>
    <row r="413" spans="1:7" ht="15" x14ac:dyDescent="0.2">
      <c r="A413" s="283" t="s">
        <v>2582</v>
      </c>
      <c r="B413" s="283" t="s">
        <v>2583</v>
      </c>
      <c r="C413" s="283" t="s">
        <v>1419</v>
      </c>
      <c r="D413" s="284">
        <v>15125442.73</v>
      </c>
      <c r="E413" s="284">
        <v>457429.17</v>
      </c>
      <c r="F413" s="284">
        <v>14668013.560000001</v>
      </c>
      <c r="G413" s="283" t="s">
        <v>1871</v>
      </c>
    </row>
    <row r="414" spans="1:7" ht="15" x14ac:dyDescent="0.2">
      <c r="A414" s="283" t="s">
        <v>2584</v>
      </c>
      <c r="B414" s="283" t="s">
        <v>2585</v>
      </c>
      <c r="C414" s="283" t="s">
        <v>1419</v>
      </c>
      <c r="D414" s="284">
        <v>3124118.84</v>
      </c>
      <c r="E414" s="284">
        <v>0</v>
      </c>
      <c r="F414" s="284">
        <v>3124118.84</v>
      </c>
      <c r="G414" s="283" t="s">
        <v>1871</v>
      </c>
    </row>
    <row r="415" spans="1:7" ht="15" x14ac:dyDescent="0.2">
      <c r="A415" s="283" t="s">
        <v>2586</v>
      </c>
      <c r="B415" s="283" t="s">
        <v>2587</v>
      </c>
      <c r="C415" s="283" t="s">
        <v>1419</v>
      </c>
      <c r="D415" s="284">
        <v>565116.68000000005</v>
      </c>
      <c r="E415" s="284">
        <v>95.58</v>
      </c>
      <c r="F415" s="284">
        <v>565021.1</v>
      </c>
      <c r="G415" s="283" t="s">
        <v>1871</v>
      </c>
    </row>
    <row r="416" spans="1:7" ht="15" x14ac:dyDescent="0.2">
      <c r="A416" s="283" t="s">
        <v>2588</v>
      </c>
      <c r="B416" s="283" t="s">
        <v>2589</v>
      </c>
      <c r="C416" s="283" t="s">
        <v>1419</v>
      </c>
      <c r="D416" s="284">
        <v>263227.31</v>
      </c>
      <c r="E416" s="284">
        <v>0</v>
      </c>
      <c r="F416" s="284">
        <v>263227.31</v>
      </c>
      <c r="G416" s="283" t="s">
        <v>1871</v>
      </c>
    </row>
    <row r="417" spans="1:7" ht="15" x14ac:dyDescent="0.2">
      <c r="A417" s="283" t="s">
        <v>2590</v>
      </c>
      <c r="B417" s="283" t="s">
        <v>2591</v>
      </c>
      <c r="C417" s="283" t="s">
        <v>1419</v>
      </c>
      <c r="D417" s="284">
        <v>160028.26</v>
      </c>
      <c r="E417" s="284">
        <v>0</v>
      </c>
      <c r="F417" s="284">
        <v>160028.26</v>
      </c>
      <c r="G417" s="283" t="s">
        <v>1871</v>
      </c>
    </row>
    <row r="418" spans="1:7" ht="15" x14ac:dyDescent="0.2">
      <c r="A418" s="283" t="s">
        <v>2592</v>
      </c>
      <c r="B418" s="283" t="s">
        <v>2593</v>
      </c>
      <c r="C418" s="283" t="s">
        <v>1419</v>
      </c>
      <c r="D418" s="284">
        <v>40244.94</v>
      </c>
      <c r="E418" s="284">
        <v>0</v>
      </c>
      <c r="F418" s="284">
        <v>40244.94</v>
      </c>
      <c r="G418" s="283" t="s">
        <v>1871</v>
      </c>
    </row>
    <row r="419" spans="1:7" ht="15" x14ac:dyDescent="0.2">
      <c r="A419" s="283" t="s">
        <v>2594</v>
      </c>
      <c r="B419" s="283" t="s">
        <v>2595</v>
      </c>
      <c r="C419" s="283" t="s">
        <v>1419</v>
      </c>
      <c r="D419" s="284">
        <v>4895.24</v>
      </c>
      <c r="E419" s="284">
        <v>0</v>
      </c>
      <c r="F419" s="284">
        <v>4895.24</v>
      </c>
      <c r="G419" s="283" t="s">
        <v>1871</v>
      </c>
    </row>
    <row r="420" spans="1:7" ht="15" x14ac:dyDescent="0.2">
      <c r="A420" s="283" t="s">
        <v>2596</v>
      </c>
      <c r="B420" s="283" t="s">
        <v>2597</v>
      </c>
      <c r="C420" s="283" t="s">
        <v>1419</v>
      </c>
      <c r="D420" s="284">
        <v>1241741.1100000001</v>
      </c>
      <c r="E420" s="284">
        <v>73912.22</v>
      </c>
      <c r="F420" s="284">
        <v>1167828.8899999999</v>
      </c>
      <c r="G420" s="283" t="s">
        <v>1871</v>
      </c>
    </row>
    <row r="421" spans="1:7" ht="15" x14ac:dyDescent="0.2">
      <c r="A421" s="283" t="s">
        <v>2598</v>
      </c>
      <c r="B421" s="283" t="s">
        <v>2599</v>
      </c>
      <c r="C421" s="283" t="s">
        <v>1419</v>
      </c>
      <c r="D421" s="284">
        <v>1136989.58</v>
      </c>
      <c r="E421" s="284">
        <v>516.55999999999995</v>
      </c>
      <c r="F421" s="284">
        <v>1136473.02</v>
      </c>
      <c r="G421" s="283" t="s">
        <v>1871</v>
      </c>
    </row>
    <row r="422" spans="1:7" ht="15" x14ac:dyDescent="0.2">
      <c r="A422" s="283" t="s">
        <v>2600</v>
      </c>
      <c r="B422" s="283" t="s">
        <v>2601</v>
      </c>
      <c r="C422" s="283" t="s">
        <v>1419</v>
      </c>
      <c r="D422" s="284">
        <v>5934.56</v>
      </c>
      <c r="E422" s="284">
        <v>0</v>
      </c>
      <c r="F422" s="284">
        <v>5934.56</v>
      </c>
      <c r="G422" s="283" t="s">
        <v>1871</v>
      </c>
    </row>
    <row r="423" spans="1:7" ht="15" x14ac:dyDescent="0.2">
      <c r="A423" s="283" t="s">
        <v>2602</v>
      </c>
      <c r="B423" s="283" t="s">
        <v>2603</v>
      </c>
      <c r="C423" s="283" t="s">
        <v>1419</v>
      </c>
      <c r="D423" s="284">
        <v>24256.95</v>
      </c>
      <c r="E423" s="284">
        <v>0</v>
      </c>
      <c r="F423" s="284">
        <v>24256.95</v>
      </c>
      <c r="G423" s="283" t="s">
        <v>1871</v>
      </c>
    </row>
    <row r="424" spans="1:7" ht="15" x14ac:dyDescent="0.2">
      <c r="A424" s="283" t="s">
        <v>2604</v>
      </c>
      <c r="B424" s="283" t="s">
        <v>2605</v>
      </c>
      <c r="C424" s="283" t="s">
        <v>1419</v>
      </c>
      <c r="D424" s="284">
        <v>16889.990000000002</v>
      </c>
      <c r="E424" s="284">
        <v>0</v>
      </c>
      <c r="F424" s="284">
        <v>16889.990000000002</v>
      </c>
      <c r="G424" s="283" t="s">
        <v>1871</v>
      </c>
    </row>
    <row r="425" spans="1:7" ht="15" x14ac:dyDescent="0.2">
      <c r="A425" s="283" t="s">
        <v>2606</v>
      </c>
      <c r="B425" s="283" t="s">
        <v>2607</v>
      </c>
      <c r="C425" s="283" t="s">
        <v>1419</v>
      </c>
      <c r="D425" s="284">
        <v>360638.14</v>
      </c>
      <c r="E425" s="284">
        <v>22832.42</v>
      </c>
      <c r="F425" s="284">
        <v>337805.72</v>
      </c>
      <c r="G425" s="283" t="s">
        <v>1871</v>
      </c>
    </row>
    <row r="426" spans="1:7" ht="15" x14ac:dyDescent="0.2">
      <c r="A426" s="283" t="s">
        <v>2608</v>
      </c>
      <c r="B426" s="283" t="s">
        <v>2609</v>
      </c>
      <c r="C426" s="283" t="s">
        <v>1419</v>
      </c>
      <c r="D426" s="284">
        <v>6016684.6900000004</v>
      </c>
      <c r="E426" s="284">
        <v>55895.39</v>
      </c>
      <c r="F426" s="284">
        <v>5960789.2999999998</v>
      </c>
      <c r="G426" s="283" t="s">
        <v>1871</v>
      </c>
    </row>
    <row r="427" spans="1:7" ht="15" x14ac:dyDescent="0.2">
      <c r="A427" s="283" t="s">
        <v>2610</v>
      </c>
      <c r="B427" s="283" t="s">
        <v>2611</v>
      </c>
      <c r="C427" s="283" t="s">
        <v>1419</v>
      </c>
      <c r="D427" s="284">
        <v>341986.72</v>
      </c>
      <c r="E427" s="284">
        <v>3405.72</v>
      </c>
      <c r="F427" s="284">
        <v>338581</v>
      </c>
      <c r="G427" s="283" t="s">
        <v>1871</v>
      </c>
    </row>
    <row r="428" spans="1:7" ht="15" x14ac:dyDescent="0.2">
      <c r="A428" s="283" t="s">
        <v>2612</v>
      </c>
      <c r="B428" s="283" t="s">
        <v>2613</v>
      </c>
      <c r="C428" s="283" t="s">
        <v>1419</v>
      </c>
      <c r="D428" s="284">
        <v>826212.33</v>
      </c>
      <c r="E428" s="284">
        <v>10136.540000000001</v>
      </c>
      <c r="F428" s="284">
        <v>816075.79</v>
      </c>
      <c r="G428" s="283" t="s">
        <v>1871</v>
      </c>
    </row>
    <row r="429" spans="1:7" ht="15" x14ac:dyDescent="0.2">
      <c r="A429" s="283" t="s">
        <v>2614</v>
      </c>
      <c r="B429" s="283" t="s">
        <v>2615</v>
      </c>
      <c r="C429" s="283" t="s">
        <v>1419</v>
      </c>
      <c r="D429" s="284">
        <v>165849.22</v>
      </c>
      <c r="E429" s="284">
        <v>1026.04</v>
      </c>
      <c r="F429" s="284">
        <v>164823.18</v>
      </c>
      <c r="G429" s="283" t="s">
        <v>1871</v>
      </c>
    </row>
    <row r="430" spans="1:7" ht="15" x14ac:dyDescent="0.2">
      <c r="A430" s="283" t="s">
        <v>2616</v>
      </c>
      <c r="B430" s="283" t="s">
        <v>2617</v>
      </c>
      <c r="C430" s="283" t="s">
        <v>1419</v>
      </c>
      <c r="D430" s="284">
        <v>9772.18</v>
      </c>
      <c r="E430" s="284">
        <v>0</v>
      </c>
      <c r="F430" s="284">
        <v>9772.18</v>
      </c>
      <c r="G430" s="283" t="s">
        <v>1871</v>
      </c>
    </row>
    <row r="431" spans="1:7" ht="15" x14ac:dyDescent="0.2">
      <c r="A431" s="283" t="s">
        <v>2618</v>
      </c>
      <c r="B431" s="283" t="s">
        <v>2619</v>
      </c>
      <c r="C431" s="283" t="s">
        <v>1419</v>
      </c>
      <c r="D431" s="284">
        <v>2198059.9</v>
      </c>
      <c r="E431" s="284">
        <v>141674.48000000001</v>
      </c>
      <c r="F431" s="284">
        <v>2056385.42</v>
      </c>
      <c r="G431" s="283" t="s">
        <v>1871</v>
      </c>
    </row>
    <row r="432" spans="1:7" ht="15" x14ac:dyDescent="0.2">
      <c r="A432" s="283" t="s">
        <v>2620</v>
      </c>
      <c r="B432" s="283" t="s">
        <v>2621</v>
      </c>
      <c r="C432" s="283" t="s">
        <v>1419</v>
      </c>
      <c r="D432" s="284">
        <v>209192.5</v>
      </c>
      <c r="E432" s="284">
        <v>53.4</v>
      </c>
      <c r="F432" s="284">
        <v>209139.1</v>
      </c>
      <c r="G432" s="283" t="s">
        <v>1871</v>
      </c>
    </row>
    <row r="433" spans="1:7" ht="15" x14ac:dyDescent="0.2">
      <c r="A433" s="283" t="s">
        <v>2622</v>
      </c>
      <c r="B433" s="283" t="s">
        <v>2623</v>
      </c>
      <c r="C433" s="283" t="s">
        <v>1419</v>
      </c>
      <c r="D433" s="284">
        <v>146989.67000000001</v>
      </c>
      <c r="E433" s="284">
        <v>0</v>
      </c>
      <c r="F433" s="284">
        <v>146989.67000000001</v>
      </c>
      <c r="G433" s="283" t="s">
        <v>1871</v>
      </c>
    </row>
    <row r="434" spans="1:7" ht="15" x14ac:dyDescent="0.2">
      <c r="A434" s="283" t="s">
        <v>2624</v>
      </c>
      <c r="B434" s="283" t="s">
        <v>2625</v>
      </c>
      <c r="C434" s="283" t="s">
        <v>1419</v>
      </c>
      <c r="D434" s="284">
        <v>16094.15</v>
      </c>
      <c r="E434" s="284">
        <v>0</v>
      </c>
      <c r="F434" s="284">
        <v>16094.15</v>
      </c>
      <c r="G434" s="283" t="s">
        <v>1871</v>
      </c>
    </row>
    <row r="435" spans="1:7" ht="15" x14ac:dyDescent="0.2">
      <c r="A435" s="283" t="s">
        <v>2626</v>
      </c>
      <c r="B435" s="283" t="s">
        <v>2627</v>
      </c>
      <c r="C435" s="283" t="s">
        <v>1419</v>
      </c>
      <c r="D435" s="284">
        <v>102724.89</v>
      </c>
      <c r="E435" s="284">
        <v>4860.97</v>
      </c>
      <c r="F435" s="284">
        <v>97863.92</v>
      </c>
      <c r="G435" s="283" t="s">
        <v>1871</v>
      </c>
    </row>
    <row r="436" spans="1:7" ht="15" x14ac:dyDescent="0.2">
      <c r="A436" s="283" t="s">
        <v>2628</v>
      </c>
      <c r="B436" s="283" t="s">
        <v>2629</v>
      </c>
      <c r="C436" s="283" t="s">
        <v>1419</v>
      </c>
      <c r="D436" s="284">
        <v>120464.04</v>
      </c>
      <c r="E436" s="284">
        <v>0</v>
      </c>
      <c r="F436" s="284">
        <v>120464.04</v>
      </c>
      <c r="G436" s="283" t="s">
        <v>1871</v>
      </c>
    </row>
    <row r="437" spans="1:7" ht="15" x14ac:dyDescent="0.2">
      <c r="A437" s="283" t="s">
        <v>2630</v>
      </c>
      <c r="B437" s="283" t="s">
        <v>2631</v>
      </c>
      <c r="C437" s="283" t="s">
        <v>1419</v>
      </c>
      <c r="D437" s="284">
        <v>9792.43</v>
      </c>
      <c r="E437" s="284">
        <v>0</v>
      </c>
      <c r="F437" s="284">
        <v>9792.43</v>
      </c>
      <c r="G437" s="283" t="s">
        <v>1871</v>
      </c>
    </row>
    <row r="438" spans="1:7" ht="15" x14ac:dyDescent="0.2">
      <c r="A438" s="283" t="s">
        <v>2632</v>
      </c>
      <c r="B438" s="283" t="s">
        <v>2633</v>
      </c>
      <c r="C438" s="283" t="s">
        <v>1419</v>
      </c>
      <c r="D438" s="284">
        <v>5130.18</v>
      </c>
      <c r="E438" s="284">
        <v>0</v>
      </c>
      <c r="F438" s="284">
        <v>5130.18</v>
      </c>
      <c r="G438" s="283" t="s">
        <v>1871</v>
      </c>
    </row>
    <row r="439" spans="1:7" ht="15" x14ac:dyDescent="0.2">
      <c r="A439" s="283" t="s">
        <v>2634</v>
      </c>
      <c r="B439" s="283" t="s">
        <v>2635</v>
      </c>
      <c r="C439" s="283" t="s">
        <v>1419</v>
      </c>
      <c r="D439" s="284">
        <v>39321.64</v>
      </c>
      <c r="E439" s="284">
        <v>2589.6999999999998</v>
      </c>
      <c r="F439" s="284">
        <v>36731.94</v>
      </c>
      <c r="G439" s="283" t="s">
        <v>1871</v>
      </c>
    </row>
    <row r="440" spans="1:7" ht="15" x14ac:dyDescent="0.2">
      <c r="A440" s="283" t="s">
        <v>2636</v>
      </c>
      <c r="B440" s="283" t="s">
        <v>2637</v>
      </c>
      <c r="C440" s="283" t="s">
        <v>1419</v>
      </c>
      <c r="D440" s="284">
        <v>70630.559999999998</v>
      </c>
      <c r="E440" s="284">
        <v>8.2799999999999994</v>
      </c>
      <c r="F440" s="284">
        <v>70622.28</v>
      </c>
      <c r="G440" s="283" t="s">
        <v>1871</v>
      </c>
    </row>
    <row r="441" spans="1:7" ht="15" x14ac:dyDescent="0.2">
      <c r="A441" s="283" t="s">
        <v>2638</v>
      </c>
      <c r="B441" s="283" t="s">
        <v>2639</v>
      </c>
      <c r="C441" s="283" t="s">
        <v>1419</v>
      </c>
      <c r="D441" s="284">
        <v>36253.58</v>
      </c>
      <c r="E441" s="284">
        <v>0</v>
      </c>
      <c r="F441" s="284">
        <v>36253.58</v>
      </c>
      <c r="G441" s="283" t="s">
        <v>1871</v>
      </c>
    </row>
    <row r="442" spans="1:7" ht="15" x14ac:dyDescent="0.2">
      <c r="A442" s="283" t="s">
        <v>2640</v>
      </c>
      <c r="B442" s="283" t="s">
        <v>2641</v>
      </c>
      <c r="C442" s="283" t="s">
        <v>1419</v>
      </c>
      <c r="D442" s="284">
        <v>1738.59</v>
      </c>
      <c r="E442" s="284">
        <v>0</v>
      </c>
      <c r="F442" s="284">
        <v>1738.59</v>
      </c>
      <c r="G442" s="283" t="s">
        <v>1871</v>
      </c>
    </row>
    <row r="443" spans="1:7" ht="15" x14ac:dyDescent="0.2">
      <c r="A443" s="283" t="s">
        <v>2642</v>
      </c>
      <c r="B443" s="283" t="s">
        <v>2643</v>
      </c>
      <c r="C443" s="283" t="s">
        <v>1419</v>
      </c>
      <c r="D443" s="284">
        <v>5988.52</v>
      </c>
      <c r="E443" s="284">
        <v>0</v>
      </c>
      <c r="F443" s="284">
        <v>5988.52</v>
      </c>
      <c r="G443" s="283" t="s">
        <v>1871</v>
      </c>
    </row>
    <row r="444" spans="1:7" ht="15" x14ac:dyDescent="0.2">
      <c r="A444" s="283" t="s">
        <v>2644</v>
      </c>
      <c r="B444" s="283" t="s">
        <v>2645</v>
      </c>
      <c r="C444" s="283" t="s">
        <v>1419</v>
      </c>
      <c r="D444" s="284">
        <v>31044.7</v>
      </c>
      <c r="E444" s="284">
        <v>0</v>
      </c>
      <c r="F444" s="284">
        <v>31044.7</v>
      </c>
      <c r="G444" s="283" t="s">
        <v>1871</v>
      </c>
    </row>
    <row r="445" spans="1:7" ht="15" x14ac:dyDescent="0.2">
      <c r="A445" s="283" t="s">
        <v>2646</v>
      </c>
      <c r="B445" s="283" t="s">
        <v>2647</v>
      </c>
      <c r="C445" s="283" t="s">
        <v>1419</v>
      </c>
      <c r="D445" s="284">
        <v>9653810.2300000004</v>
      </c>
      <c r="E445" s="284">
        <v>168146.1</v>
      </c>
      <c r="F445" s="284">
        <v>9485664.1300000008</v>
      </c>
      <c r="G445" s="283" t="s">
        <v>1871</v>
      </c>
    </row>
    <row r="446" spans="1:7" ht="15" x14ac:dyDescent="0.2">
      <c r="A446" s="283" t="s">
        <v>2648</v>
      </c>
      <c r="B446" s="283" t="s">
        <v>2649</v>
      </c>
      <c r="C446" s="283" t="s">
        <v>1419</v>
      </c>
      <c r="D446" s="284">
        <v>1179108.71</v>
      </c>
      <c r="E446" s="284">
        <v>4097.37</v>
      </c>
      <c r="F446" s="284">
        <v>1175011.3400000001</v>
      </c>
      <c r="G446" s="283" t="s">
        <v>1871</v>
      </c>
    </row>
    <row r="447" spans="1:7" ht="15" x14ac:dyDescent="0.2">
      <c r="A447" s="283" t="s">
        <v>2650</v>
      </c>
      <c r="B447" s="283" t="s">
        <v>2651</v>
      </c>
      <c r="C447" s="283" t="s">
        <v>1419</v>
      </c>
      <c r="D447" s="284">
        <v>1155690.3799999999</v>
      </c>
      <c r="E447" s="284">
        <v>15873.1</v>
      </c>
      <c r="F447" s="284">
        <v>1139817.28</v>
      </c>
      <c r="G447" s="283" t="s">
        <v>1871</v>
      </c>
    </row>
    <row r="448" spans="1:7" ht="15" x14ac:dyDescent="0.2">
      <c r="A448" s="283" t="s">
        <v>2652</v>
      </c>
      <c r="B448" s="283" t="s">
        <v>2653</v>
      </c>
      <c r="C448" s="283" t="s">
        <v>1419</v>
      </c>
      <c r="D448" s="284">
        <v>345692.86</v>
      </c>
      <c r="E448" s="284">
        <v>5472.52</v>
      </c>
      <c r="F448" s="284">
        <v>340220.34</v>
      </c>
      <c r="G448" s="283" t="s">
        <v>1871</v>
      </c>
    </row>
    <row r="449" spans="1:7" ht="15" x14ac:dyDescent="0.2">
      <c r="A449" s="283" t="s">
        <v>2654</v>
      </c>
      <c r="B449" s="283" t="s">
        <v>2655</v>
      </c>
      <c r="C449" s="283" t="s">
        <v>1419</v>
      </c>
      <c r="D449" s="284">
        <v>82278</v>
      </c>
      <c r="E449" s="284">
        <v>238.68</v>
      </c>
      <c r="F449" s="284">
        <v>82039.320000000007</v>
      </c>
      <c r="G449" s="283" t="s">
        <v>1871</v>
      </c>
    </row>
    <row r="450" spans="1:7" ht="15" x14ac:dyDescent="0.2">
      <c r="A450" s="283" t="s">
        <v>2656</v>
      </c>
      <c r="B450" s="283" t="s">
        <v>2657</v>
      </c>
      <c r="C450" s="283" t="s">
        <v>1419</v>
      </c>
      <c r="D450" s="284">
        <v>6805.34</v>
      </c>
      <c r="E450" s="284">
        <v>0</v>
      </c>
      <c r="F450" s="284">
        <v>6805.34</v>
      </c>
      <c r="G450" s="283" t="s">
        <v>1871</v>
      </c>
    </row>
    <row r="451" spans="1:7" ht="15" x14ac:dyDescent="0.2">
      <c r="A451" s="283" t="s">
        <v>2658</v>
      </c>
      <c r="B451" s="283" t="s">
        <v>2659</v>
      </c>
      <c r="C451" s="283" t="s">
        <v>1419</v>
      </c>
      <c r="D451" s="284">
        <v>1586.83</v>
      </c>
      <c r="E451" s="284">
        <v>0</v>
      </c>
      <c r="F451" s="284">
        <v>1586.83</v>
      </c>
      <c r="G451" s="283" t="s">
        <v>1871</v>
      </c>
    </row>
    <row r="452" spans="1:7" ht="15" x14ac:dyDescent="0.2">
      <c r="A452" s="283" t="s">
        <v>2660</v>
      </c>
      <c r="B452" s="283" t="s">
        <v>2661</v>
      </c>
      <c r="C452" s="283" t="s">
        <v>1419</v>
      </c>
      <c r="D452" s="284">
        <v>3416218.17</v>
      </c>
      <c r="E452" s="284">
        <v>140921.79999999999</v>
      </c>
      <c r="F452" s="284">
        <v>3275296.37</v>
      </c>
      <c r="G452" s="283" t="s">
        <v>1871</v>
      </c>
    </row>
    <row r="453" spans="1:7" ht="15" x14ac:dyDescent="0.2">
      <c r="A453" s="283" t="s">
        <v>2662</v>
      </c>
      <c r="B453" s="283" t="s">
        <v>2663</v>
      </c>
      <c r="C453" s="283" t="s">
        <v>1419</v>
      </c>
      <c r="D453" s="284">
        <v>1035462.5</v>
      </c>
      <c r="E453" s="284">
        <v>701.72</v>
      </c>
      <c r="F453" s="284">
        <v>1034760.78</v>
      </c>
      <c r="G453" s="283" t="s">
        <v>1871</v>
      </c>
    </row>
    <row r="454" spans="1:7" ht="15" x14ac:dyDescent="0.2">
      <c r="A454" s="283" t="s">
        <v>2664</v>
      </c>
      <c r="B454" s="283" t="s">
        <v>2665</v>
      </c>
      <c r="C454" s="283" t="s">
        <v>1419</v>
      </c>
      <c r="D454" s="284">
        <v>16196.02</v>
      </c>
      <c r="E454" s="284">
        <v>0</v>
      </c>
      <c r="F454" s="284">
        <v>16196.02</v>
      </c>
      <c r="G454" s="283" t="s">
        <v>1871</v>
      </c>
    </row>
    <row r="455" spans="1:7" ht="15" x14ac:dyDescent="0.2">
      <c r="A455" s="283" t="s">
        <v>2666</v>
      </c>
      <c r="B455" s="283" t="s">
        <v>2667</v>
      </c>
      <c r="C455" s="283" t="s">
        <v>1419</v>
      </c>
      <c r="D455" s="284">
        <v>113843.99</v>
      </c>
      <c r="E455" s="284">
        <v>0</v>
      </c>
      <c r="F455" s="284">
        <v>113843.99</v>
      </c>
      <c r="G455" s="283" t="s">
        <v>1871</v>
      </c>
    </row>
    <row r="456" spans="1:7" ht="15" x14ac:dyDescent="0.2">
      <c r="A456" s="283" t="s">
        <v>2668</v>
      </c>
      <c r="B456" s="283" t="s">
        <v>2669</v>
      </c>
      <c r="C456" s="283" t="s">
        <v>1419</v>
      </c>
      <c r="D456" s="284">
        <v>37462.61</v>
      </c>
      <c r="E456" s="284">
        <v>0</v>
      </c>
      <c r="F456" s="284">
        <v>37462.61</v>
      </c>
      <c r="G456" s="283" t="s">
        <v>1871</v>
      </c>
    </row>
    <row r="457" spans="1:7" ht="15" x14ac:dyDescent="0.2">
      <c r="A457" s="283" t="s">
        <v>2670</v>
      </c>
      <c r="B457" s="283" t="s">
        <v>2671</v>
      </c>
      <c r="C457" s="283" t="s">
        <v>1419</v>
      </c>
      <c r="D457" s="284">
        <v>1270.18</v>
      </c>
      <c r="E457" s="284">
        <v>0</v>
      </c>
      <c r="F457" s="284">
        <v>1270.18</v>
      </c>
      <c r="G457" s="283" t="s">
        <v>1871</v>
      </c>
    </row>
    <row r="458" spans="1:7" ht="15" x14ac:dyDescent="0.2">
      <c r="A458" s="283" t="s">
        <v>2672</v>
      </c>
      <c r="B458" s="283" t="s">
        <v>2673</v>
      </c>
      <c r="C458" s="283" t="s">
        <v>1419</v>
      </c>
      <c r="D458" s="284">
        <v>358939.99</v>
      </c>
      <c r="E458" s="284">
        <v>19984.79</v>
      </c>
      <c r="F458" s="284">
        <v>338955.2</v>
      </c>
      <c r="G458" s="283" t="s">
        <v>1871</v>
      </c>
    </row>
    <row r="459" spans="1:7" ht="15" x14ac:dyDescent="0.2">
      <c r="A459" s="283" t="s">
        <v>2674</v>
      </c>
      <c r="B459" s="283" t="s">
        <v>2675</v>
      </c>
      <c r="C459" s="283" t="s">
        <v>1419</v>
      </c>
      <c r="D459" s="284">
        <v>763757.57</v>
      </c>
      <c r="E459" s="284">
        <v>0</v>
      </c>
      <c r="F459" s="284">
        <v>763757.57</v>
      </c>
      <c r="G459" s="283" t="s">
        <v>1871</v>
      </c>
    </row>
    <row r="460" spans="1:7" ht="15" x14ac:dyDescent="0.2">
      <c r="A460" s="283" t="s">
        <v>2676</v>
      </c>
      <c r="B460" s="283" t="s">
        <v>2677</v>
      </c>
      <c r="C460" s="283" t="s">
        <v>1419</v>
      </c>
      <c r="D460" s="284">
        <v>509031.73</v>
      </c>
      <c r="E460" s="284">
        <v>0</v>
      </c>
      <c r="F460" s="284">
        <v>509031.73</v>
      </c>
      <c r="G460" s="283" t="s">
        <v>1871</v>
      </c>
    </row>
    <row r="461" spans="1:7" ht="15" x14ac:dyDescent="0.2">
      <c r="A461" s="283" t="s">
        <v>2678</v>
      </c>
      <c r="B461" s="283" t="s">
        <v>2679</v>
      </c>
      <c r="C461" s="283" t="s">
        <v>1419</v>
      </c>
      <c r="D461" s="284">
        <v>357.56</v>
      </c>
      <c r="E461" s="284">
        <v>0</v>
      </c>
      <c r="F461" s="284">
        <v>357.56</v>
      </c>
      <c r="G461" s="283" t="s">
        <v>1871</v>
      </c>
    </row>
    <row r="462" spans="1:7" ht="15" x14ac:dyDescent="0.2">
      <c r="A462" s="283" t="s">
        <v>2680</v>
      </c>
      <c r="B462" s="283" t="s">
        <v>2681</v>
      </c>
      <c r="C462" s="283" t="s">
        <v>1419</v>
      </c>
      <c r="D462" s="284">
        <v>60041.16</v>
      </c>
      <c r="E462" s="284">
        <v>0</v>
      </c>
      <c r="F462" s="284">
        <v>60041.16</v>
      </c>
      <c r="G462" s="283" t="s">
        <v>1871</v>
      </c>
    </row>
    <row r="463" spans="1:7" ht="15" x14ac:dyDescent="0.2">
      <c r="A463" s="283" t="s">
        <v>2682</v>
      </c>
      <c r="B463" s="283" t="s">
        <v>2683</v>
      </c>
      <c r="C463" s="283" t="s">
        <v>1419</v>
      </c>
      <c r="D463" s="284">
        <v>17995.12</v>
      </c>
      <c r="E463" s="284">
        <v>0</v>
      </c>
      <c r="F463" s="284">
        <v>17995.12</v>
      </c>
      <c r="G463" s="283" t="s">
        <v>1871</v>
      </c>
    </row>
    <row r="464" spans="1:7" ht="15" x14ac:dyDescent="0.2">
      <c r="A464" s="283" t="s">
        <v>2684</v>
      </c>
      <c r="B464" s="283" t="s">
        <v>2685</v>
      </c>
      <c r="C464" s="283" t="s">
        <v>1419</v>
      </c>
      <c r="D464" s="284">
        <v>9341.6299999999992</v>
      </c>
      <c r="E464" s="284">
        <v>0</v>
      </c>
      <c r="F464" s="284">
        <v>9341.6299999999992</v>
      </c>
      <c r="G464" s="283" t="s">
        <v>1871</v>
      </c>
    </row>
    <row r="465" spans="1:7" ht="15" x14ac:dyDescent="0.2">
      <c r="A465" s="283" t="s">
        <v>2686</v>
      </c>
      <c r="B465" s="283" t="s">
        <v>2687</v>
      </c>
      <c r="C465" s="283" t="s">
        <v>1419</v>
      </c>
      <c r="D465" s="284">
        <v>2428.8200000000002</v>
      </c>
      <c r="E465" s="284">
        <v>0</v>
      </c>
      <c r="F465" s="284">
        <v>2428.8200000000002</v>
      </c>
      <c r="G465" s="283" t="s">
        <v>1871</v>
      </c>
    </row>
    <row r="466" spans="1:7" ht="15" x14ac:dyDescent="0.2">
      <c r="A466" s="283" t="s">
        <v>2688</v>
      </c>
      <c r="B466" s="283" t="s">
        <v>2689</v>
      </c>
      <c r="C466" s="283" t="s">
        <v>1419</v>
      </c>
      <c r="D466" s="284">
        <v>364134.38</v>
      </c>
      <c r="E466" s="284">
        <v>7418.82</v>
      </c>
      <c r="F466" s="284">
        <v>356715.56</v>
      </c>
      <c r="G466" s="283" t="s">
        <v>1871</v>
      </c>
    </row>
    <row r="467" spans="1:7" ht="15" x14ac:dyDescent="0.2">
      <c r="A467" s="283" t="s">
        <v>2690</v>
      </c>
      <c r="B467" s="283" t="s">
        <v>2691</v>
      </c>
      <c r="C467" s="283" t="s">
        <v>1419</v>
      </c>
      <c r="D467" s="284">
        <v>4992565.9000000004</v>
      </c>
      <c r="E467" s="284">
        <v>11225.21</v>
      </c>
      <c r="F467" s="284">
        <v>4981340.6900000004</v>
      </c>
      <c r="G467" s="283" t="s">
        <v>1871</v>
      </c>
    </row>
    <row r="468" spans="1:7" ht="15" x14ac:dyDescent="0.2">
      <c r="A468" s="283" t="s">
        <v>2692</v>
      </c>
      <c r="B468" s="283" t="s">
        <v>2693</v>
      </c>
      <c r="C468" s="283" t="s">
        <v>1419</v>
      </c>
      <c r="D468" s="284">
        <v>885655.26</v>
      </c>
      <c r="E468" s="284">
        <v>7.41</v>
      </c>
      <c r="F468" s="284">
        <v>885647.85</v>
      </c>
      <c r="G468" s="283" t="s">
        <v>1871</v>
      </c>
    </row>
    <row r="469" spans="1:7" ht="15" x14ac:dyDescent="0.2">
      <c r="A469" s="283" t="s">
        <v>2694</v>
      </c>
      <c r="B469" s="283" t="s">
        <v>2695</v>
      </c>
      <c r="C469" s="283" t="s">
        <v>1419</v>
      </c>
      <c r="D469" s="284">
        <v>201899.89</v>
      </c>
      <c r="E469" s="284">
        <v>3114.25</v>
      </c>
      <c r="F469" s="284">
        <v>198785.64</v>
      </c>
      <c r="G469" s="283" t="s">
        <v>1871</v>
      </c>
    </row>
    <row r="470" spans="1:7" ht="15" x14ac:dyDescent="0.2">
      <c r="A470" s="283" t="s">
        <v>2696</v>
      </c>
      <c r="B470" s="283" t="s">
        <v>2697</v>
      </c>
      <c r="C470" s="283" t="s">
        <v>1419</v>
      </c>
      <c r="D470" s="284">
        <v>189566.09</v>
      </c>
      <c r="E470" s="284">
        <v>169.69</v>
      </c>
      <c r="F470" s="284">
        <v>189396.4</v>
      </c>
      <c r="G470" s="283" t="s">
        <v>1871</v>
      </c>
    </row>
    <row r="471" spans="1:7" ht="15" x14ac:dyDescent="0.2">
      <c r="A471" s="283" t="s">
        <v>2698</v>
      </c>
      <c r="B471" s="283" t="s">
        <v>2699</v>
      </c>
      <c r="C471" s="283" t="s">
        <v>1419</v>
      </c>
      <c r="D471" s="284">
        <v>3288.03</v>
      </c>
      <c r="E471" s="284">
        <v>0</v>
      </c>
      <c r="F471" s="284">
        <v>3288.03</v>
      </c>
      <c r="G471" s="283" t="s">
        <v>1871</v>
      </c>
    </row>
    <row r="472" spans="1:7" ht="15" x14ac:dyDescent="0.2">
      <c r="A472" s="283" t="s">
        <v>2700</v>
      </c>
      <c r="B472" s="283" t="s">
        <v>2701</v>
      </c>
      <c r="C472" s="283" t="s">
        <v>1419</v>
      </c>
      <c r="D472" s="284">
        <v>12243.32</v>
      </c>
      <c r="E472" s="284">
        <v>0</v>
      </c>
      <c r="F472" s="284">
        <v>12243.32</v>
      </c>
      <c r="G472" s="283" t="s">
        <v>1871</v>
      </c>
    </row>
    <row r="473" spans="1:7" ht="15" x14ac:dyDescent="0.2">
      <c r="A473" s="283" t="s">
        <v>2702</v>
      </c>
      <c r="B473" s="283" t="s">
        <v>2703</v>
      </c>
      <c r="C473" s="283" t="s">
        <v>1419</v>
      </c>
      <c r="D473" s="284">
        <v>1807.36</v>
      </c>
      <c r="E473" s="284">
        <v>0</v>
      </c>
      <c r="F473" s="284">
        <v>1807.36</v>
      </c>
      <c r="G473" s="283" t="s">
        <v>1871</v>
      </c>
    </row>
    <row r="474" spans="1:7" ht="15" x14ac:dyDescent="0.2">
      <c r="A474" s="283" t="s">
        <v>2704</v>
      </c>
      <c r="B474" s="283" t="s">
        <v>2705</v>
      </c>
      <c r="C474" s="283" t="s">
        <v>1419</v>
      </c>
      <c r="D474" s="284">
        <v>1727992.58</v>
      </c>
      <c r="E474" s="284">
        <v>23484.01</v>
      </c>
      <c r="F474" s="284">
        <v>1704508.57</v>
      </c>
      <c r="G474" s="283" t="s">
        <v>1871</v>
      </c>
    </row>
    <row r="475" spans="1:7" ht="15" x14ac:dyDescent="0.2">
      <c r="A475" s="283" t="s">
        <v>2706</v>
      </c>
      <c r="B475" s="283" t="s">
        <v>2707</v>
      </c>
      <c r="C475" s="283" t="s">
        <v>1419</v>
      </c>
      <c r="D475" s="284">
        <v>50349</v>
      </c>
      <c r="E475" s="284">
        <v>0</v>
      </c>
      <c r="F475" s="284">
        <v>50349</v>
      </c>
      <c r="G475" s="283" t="s">
        <v>1871</v>
      </c>
    </row>
    <row r="476" spans="1:7" ht="15" x14ac:dyDescent="0.2">
      <c r="A476" s="283" t="s">
        <v>2708</v>
      </c>
      <c r="B476" s="283" t="s">
        <v>2709</v>
      </c>
      <c r="C476" s="283" t="s">
        <v>1419</v>
      </c>
      <c r="D476" s="284">
        <v>7224.4</v>
      </c>
      <c r="E476" s="284">
        <v>0</v>
      </c>
      <c r="F476" s="284">
        <v>7224.4</v>
      </c>
      <c r="G476" s="283" t="s">
        <v>1871</v>
      </c>
    </row>
    <row r="477" spans="1:7" ht="15" x14ac:dyDescent="0.2">
      <c r="A477" s="283" t="s">
        <v>2710</v>
      </c>
      <c r="B477" s="283" t="s">
        <v>2711</v>
      </c>
      <c r="C477" s="283" t="s">
        <v>1419</v>
      </c>
      <c r="D477" s="284">
        <v>2619.98</v>
      </c>
      <c r="E477" s="284">
        <v>0</v>
      </c>
      <c r="F477" s="284">
        <v>2619.98</v>
      </c>
      <c r="G477" s="283" t="s">
        <v>1871</v>
      </c>
    </row>
    <row r="478" spans="1:7" ht="15" x14ac:dyDescent="0.2">
      <c r="A478" s="283" t="s">
        <v>2712</v>
      </c>
      <c r="B478" s="283" t="s">
        <v>2713</v>
      </c>
      <c r="C478" s="283" t="s">
        <v>1419</v>
      </c>
      <c r="D478" s="284">
        <v>18278.349999999999</v>
      </c>
      <c r="E478" s="284">
        <v>1023.76</v>
      </c>
      <c r="F478" s="284">
        <v>17254.59</v>
      </c>
      <c r="G478" s="283" t="s">
        <v>1871</v>
      </c>
    </row>
    <row r="479" spans="1:7" ht="15" x14ac:dyDescent="0.2">
      <c r="A479" s="283" t="s">
        <v>2714</v>
      </c>
      <c r="B479" s="283" t="s">
        <v>2715</v>
      </c>
      <c r="C479" s="283" t="s">
        <v>1419</v>
      </c>
      <c r="D479" s="284">
        <v>746769.91</v>
      </c>
      <c r="E479" s="284">
        <v>19067.560000000001</v>
      </c>
      <c r="F479" s="284">
        <v>727702.35</v>
      </c>
      <c r="G479" s="283" t="s">
        <v>1871</v>
      </c>
    </row>
    <row r="480" spans="1:7" ht="15" x14ac:dyDescent="0.2">
      <c r="A480" s="283" t="s">
        <v>2716</v>
      </c>
      <c r="B480" s="283" t="s">
        <v>2717</v>
      </c>
      <c r="C480" s="283" t="s">
        <v>1419</v>
      </c>
      <c r="D480" s="284">
        <v>28383.21</v>
      </c>
      <c r="E480" s="284">
        <v>0</v>
      </c>
      <c r="F480" s="284">
        <v>28383.21</v>
      </c>
      <c r="G480" s="283" t="s">
        <v>1871</v>
      </c>
    </row>
    <row r="481" spans="1:7" ht="15" x14ac:dyDescent="0.2">
      <c r="A481" s="283" t="s">
        <v>2718</v>
      </c>
      <c r="B481" s="283" t="s">
        <v>2719</v>
      </c>
      <c r="C481" s="283" t="s">
        <v>1419</v>
      </c>
      <c r="D481" s="284">
        <v>14221.96</v>
      </c>
      <c r="E481" s="284">
        <v>0</v>
      </c>
      <c r="F481" s="284">
        <v>14221.96</v>
      </c>
      <c r="G481" s="283" t="s">
        <v>1871</v>
      </c>
    </row>
    <row r="482" spans="1:7" ht="15" x14ac:dyDescent="0.2">
      <c r="A482" s="283" t="s">
        <v>2720</v>
      </c>
      <c r="B482" s="283" t="s">
        <v>2721</v>
      </c>
      <c r="C482" s="283" t="s">
        <v>1419</v>
      </c>
      <c r="D482" s="284">
        <v>29574.14</v>
      </c>
      <c r="E482" s="284">
        <v>0</v>
      </c>
      <c r="F482" s="284">
        <v>29574.14</v>
      </c>
      <c r="G482" s="283" t="s">
        <v>1871</v>
      </c>
    </row>
    <row r="483" spans="1:7" ht="15" x14ac:dyDescent="0.2">
      <c r="A483" s="283" t="s">
        <v>2722</v>
      </c>
      <c r="B483" s="283" t="s">
        <v>2723</v>
      </c>
      <c r="C483" s="283" t="s">
        <v>1419</v>
      </c>
      <c r="D483" s="284">
        <v>249095.07</v>
      </c>
      <c r="E483" s="284">
        <v>15188.87</v>
      </c>
      <c r="F483" s="284">
        <v>233906.2</v>
      </c>
      <c r="G483" s="283" t="s">
        <v>1871</v>
      </c>
    </row>
    <row r="484" spans="1:7" ht="15" x14ac:dyDescent="0.2">
      <c r="A484" s="283" t="s">
        <v>2724</v>
      </c>
      <c r="B484" s="283" t="s">
        <v>919</v>
      </c>
      <c r="C484" s="283" t="s">
        <v>1419</v>
      </c>
      <c r="D484" s="284">
        <v>157005.69</v>
      </c>
      <c r="E484" s="284">
        <v>0</v>
      </c>
      <c r="F484" s="284">
        <v>157005.69</v>
      </c>
      <c r="G484" s="283" t="s">
        <v>1871</v>
      </c>
    </row>
    <row r="485" spans="1:7" ht="15" x14ac:dyDescent="0.2">
      <c r="A485" s="283" t="s">
        <v>2725</v>
      </c>
      <c r="B485" s="283" t="s">
        <v>920</v>
      </c>
      <c r="C485" s="283" t="s">
        <v>1419</v>
      </c>
      <c r="D485" s="284">
        <v>2846.9</v>
      </c>
      <c r="E485" s="284">
        <v>0</v>
      </c>
      <c r="F485" s="284">
        <v>2846.9</v>
      </c>
      <c r="G485" s="283" t="s">
        <v>1871</v>
      </c>
    </row>
    <row r="486" spans="1:7" ht="15" x14ac:dyDescent="0.2">
      <c r="A486" s="283" t="s">
        <v>2726</v>
      </c>
      <c r="B486" s="283" t="s">
        <v>921</v>
      </c>
      <c r="C486" s="283" t="s">
        <v>1419</v>
      </c>
      <c r="D486" s="284">
        <v>44126.94</v>
      </c>
      <c r="E486" s="284">
        <v>6145.36</v>
      </c>
      <c r="F486" s="284">
        <v>37981.58</v>
      </c>
      <c r="G486" s="283" t="s">
        <v>1871</v>
      </c>
    </row>
    <row r="487" spans="1:7" ht="15" x14ac:dyDescent="0.2">
      <c r="A487" s="283" t="s">
        <v>2727</v>
      </c>
      <c r="B487" s="283" t="s">
        <v>922</v>
      </c>
      <c r="C487" s="283" t="s">
        <v>1419</v>
      </c>
      <c r="D487" s="284">
        <v>144415.13</v>
      </c>
      <c r="E487" s="284">
        <v>0</v>
      </c>
      <c r="F487" s="284">
        <v>144415.13</v>
      </c>
      <c r="G487" s="283" t="s">
        <v>1871</v>
      </c>
    </row>
    <row r="488" spans="1:7" ht="15" x14ac:dyDescent="0.2">
      <c r="A488" s="283" t="s">
        <v>2728</v>
      </c>
      <c r="B488" s="283" t="s">
        <v>923</v>
      </c>
      <c r="C488" s="283" t="s">
        <v>1419</v>
      </c>
      <c r="D488" s="284">
        <v>1284.4000000000001</v>
      </c>
      <c r="E488" s="284">
        <v>0</v>
      </c>
      <c r="F488" s="284">
        <v>1284.4000000000001</v>
      </c>
      <c r="G488" s="283" t="s">
        <v>1871</v>
      </c>
    </row>
    <row r="489" spans="1:7" ht="15" x14ac:dyDescent="0.2">
      <c r="A489" s="283" t="s">
        <v>2729</v>
      </c>
      <c r="B489" s="283" t="s">
        <v>924</v>
      </c>
      <c r="C489" s="283" t="s">
        <v>1419</v>
      </c>
      <c r="D489" s="284">
        <v>25323.91</v>
      </c>
      <c r="E489" s="284">
        <v>0</v>
      </c>
      <c r="F489" s="284">
        <v>25323.91</v>
      </c>
      <c r="G489" s="283" t="s">
        <v>1871</v>
      </c>
    </row>
    <row r="490" spans="1:7" ht="15" x14ac:dyDescent="0.2">
      <c r="A490" s="283" t="s">
        <v>2730</v>
      </c>
      <c r="B490" s="283" t="s">
        <v>925</v>
      </c>
      <c r="C490" s="283" t="s">
        <v>1419</v>
      </c>
      <c r="D490" s="284">
        <v>151453.62</v>
      </c>
      <c r="E490" s="284">
        <v>0</v>
      </c>
      <c r="F490" s="284">
        <v>151453.62</v>
      </c>
      <c r="G490" s="283" t="s">
        <v>1871</v>
      </c>
    </row>
    <row r="491" spans="1:7" ht="15" x14ac:dyDescent="0.2">
      <c r="A491" s="283" t="s">
        <v>2731</v>
      </c>
      <c r="B491" s="283" t="s">
        <v>926</v>
      </c>
      <c r="C491" s="283" t="s">
        <v>1419</v>
      </c>
      <c r="D491" s="284">
        <v>6900.59</v>
      </c>
      <c r="E491" s="284">
        <v>0</v>
      </c>
      <c r="F491" s="284">
        <v>6900.59</v>
      </c>
      <c r="G491" s="283" t="s">
        <v>1871</v>
      </c>
    </row>
    <row r="492" spans="1:7" ht="15" x14ac:dyDescent="0.2">
      <c r="A492" s="283" t="s">
        <v>2732</v>
      </c>
      <c r="B492" s="283" t="s">
        <v>927</v>
      </c>
      <c r="C492" s="283" t="s">
        <v>1419</v>
      </c>
      <c r="D492" s="284">
        <v>39355.56</v>
      </c>
      <c r="E492" s="284">
        <v>0</v>
      </c>
      <c r="F492" s="284">
        <v>39355.56</v>
      </c>
      <c r="G492" s="283" t="s">
        <v>1871</v>
      </c>
    </row>
    <row r="493" spans="1:7" ht="15" x14ac:dyDescent="0.2">
      <c r="A493" s="283" t="s">
        <v>2733</v>
      </c>
      <c r="B493" s="283" t="s">
        <v>928</v>
      </c>
      <c r="C493" s="283" t="s">
        <v>1419</v>
      </c>
      <c r="D493" s="284">
        <v>57414.6</v>
      </c>
      <c r="E493" s="284">
        <v>0</v>
      </c>
      <c r="F493" s="284">
        <v>57414.6</v>
      </c>
      <c r="G493" s="283" t="s">
        <v>1871</v>
      </c>
    </row>
    <row r="494" spans="1:7" ht="15" x14ac:dyDescent="0.2">
      <c r="A494" s="283" t="s">
        <v>2734</v>
      </c>
      <c r="B494" s="283" t="s">
        <v>929</v>
      </c>
      <c r="C494" s="283" t="s">
        <v>1419</v>
      </c>
      <c r="D494" s="284">
        <v>2090.34</v>
      </c>
      <c r="E494" s="284">
        <v>0</v>
      </c>
      <c r="F494" s="284">
        <v>2090.34</v>
      </c>
      <c r="G494" s="283" t="s">
        <v>1871</v>
      </c>
    </row>
    <row r="495" spans="1:7" ht="15" x14ac:dyDescent="0.2">
      <c r="A495" s="283" t="s">
        <v>2735</v>
      </c>
      <c r="B495" s="283" t="s">
        <v>930</v>
      </c>
      <c r="C495" s="283" t="s">
        <v>1419</v>
      </c>
      <c r="D495" s="284">
        <v>2762.82</v>
      </c>
      <c r="E495" s="284">
        <v>0</v>
      </c>
      <c r="F495" s="284">
        <v>2762.82</v>
      </c>
      <c r="G495" s="283" t="s">
        <v>1871</v>
      </c>
    </row>
    <row r="496" spans="1:7" ht="15" x14ac:dyDescent="0.2">
      <c r="A496" s="283" t="s">
        <v>2736</v>
      </c>
      <c r="B496" s="283" t="s">
        <v>931</v>
      </c>
      <c r="C496" s="283" t="s">
        <v>1419</v>
      </c>
      <c r="D496" s="284">
        <v>815185.31</v>
      </c>
      <c r="E496" s="284">
        <v>0</v>
      </c>
      <c r="F496" s="284">
        <v>815185.31</v>
      </c>
      <c r="G496" s="283" t="s">
        <v>1871</v>
      </c>
    </row>
    <row r="497" spans="1:7" ht="15" x14ac:dyDescent="0.2">
      <c r="A497" s="283" t="s">
        <v>2737</v>
      </c>
      <c r="B497" s="283" t="s">
        <v>934</v>
      </c>
      <c r="C497" s="283" t="s">
        <v>1419</v>
      </c>
      <c r="D497" s="284">
        <v>6843.04</v>
      </c>
      <c r="E497" s="284">
        <v>0</v>
      </c>
      <c r="F497" s="284">
        <v>6843.04</v>
      </c>
      <c r="G497" s="283" t="s">
        <v>1871</v>
      </c>
    </row>
    <row r="498" spans="1:7" ht="15" x14ac:dyDescent="0.2">
      <c r="A498" s="283" t="s">
        <v>2738</v>
      </c>
      <c r="B498" s="283" t="s">
        <v>935</v>
      </c>
      <c r="C498" s="283" t="s">
        <v>1419</v>
      </c>
      <c r="D498" s="284">
        <v>197282.57</v>
      </c>
      <c r="E498" s="284">
        <v>6824.15</v>
      </c>
      <c r="F498" s="284">
        <v>190458.42</v>
      </c>
      <c r="G498" s="283" t="s">
        <v>1871</v>
      </c>
    </row>
    <row r="499" spans="1:7" ht="15" x14ac:dyDescent="0.2">
      <c r="A499" s="283" t="s">
        <v>2739</v>
      </c>
      <c r="B499" s="283" t="s">
        <v>936</v>
      </c>
      <c r="C499" s="283" t="s">
        <v>1419</v>
      </c>
      <c r="D499" s="284">
        <v>214726.83</v>
      </c>
      <c r="E499" s="284">
        <v>16981.25</v>
      </c>
      <c r="F499" s="284">
        <v>197745.58</v>
      </c>
      <c r="G499" s="283" t="s">
        <v>1871</v>
      </c>
    </row>
    <row r="500" spans="1:7" ht="15" x14ac:dyDescent="0.2">
      <c r="A500" s="283" t="s">
        <v>2740</v>
      </c>
      <c r="B500" s="283" t="s">
        <v>735</v>
      </c>
      <c r="C500" s="283" t="s">
        <v>1419</v>
      </c>
      <c r="D500" s="284">
        <v>88608.85</v>
      </c>
      <c r="E500" s="284">
        <v>25363.91</v>
      </c>
      <c r="F500" s="284">
        <v>63244.94</v>
      </c>
      <c r="G500" s="283" t="s">
        <v>1871</v>
      </c>
    </row>
    <row r="501" spans="1:7" ht="15" x14ac:dyDescent="0.2">
      <c r="A501" s="283" t="s">
        <v>2741</v>
      </c>
      <c r="B501" s="283" t="s">
        <v>732</v>
      </c>
      <c r="C501" s="283" t="s">
        <v>1419</v>
      </c>
      <c r="D501" s="284">
        <v>48600</v>
      </c>
      <c r="E501" s="284">
        <v>0</v>
      </c>
      <c r="F501" s="284">
        <v>48600</v>
      </c>
      <c r="G501" s="283" t="s">
        <v>1871</v>
      </c>
    </row>
    <row r="502" spans="1:7" ht="15" x14ac:dyDescent="0.2">
      <c r="A502" s="283" t="s">
        <v>2742</v>
      </c>
      <c r="B502" s="283" t="s">
        <v>937</v>
      </c>
      <c r="C502" s="283" t="s">
        <v>1419</v>
      </c>
      <c r="D502" s="284">
        <v>826372.32</v>
      </c>
      <c r="E502" s="284">
        <v>831153.82</v>
      </c>
      <c r="F502" s="284">
        <v>4781.5</v>
      </c>
      <c r="G502" s="283" t="s">
        <v>1988</v>
      </c>
    </row>
    <row r="503" spans="1:7" ht="15" x14ac:dyDescent="0.2">
      <c r="A503" s="283" t="s">
        <v>2743</v>
      </c>
      <c r="B503" s="283" t="s">
        <v>913</v>
      </c>
      <c r="C503" s="283" t="s">
        <v>1419</v>
      </c>
      <c r="D503" s="284">
        <v>611717.34</v>
      </c>
      <c r="E503" s="284">
        <v>3175</v>
      </c>
      <c r="F503" s="284">
        <v>608542.34</v>
      </c>
      <c r="G503" s="283" t="s">
        <v>1871</v>
      </c>
    </row>
    <row r="504" spans="1:7" ht="15" x14ac:dyDescent="0.2">
      <c r="A504" s="285" t="s">
        <v>2744</v>
      </c>
      <c r="B504" s="285" t="s">
        <v>940</v>
      </c>
      <c r="C504" s="285" t="s">
        <v>1419</v>
      </c>
      <c r="D504" s="286">
        <v>555069.59</v>
      </c>
      <c r="E504" s="286">
        <v>0</v>
      </c>
      <c r="F504" s="286">
        <v>555069.59</v>
      </c>
      <c r="G504" s="283" t="s">
        <v>1871</v>
      </c>
    </row>
    <row r="505" spans="1:7" ht="15" x14ac:dyDescent="0.2">
      <c r="A505" s="287" t="s">
        <v>2745</v>
      </c>
      <c r="B505" s="287" t="s">
        <v>2746</v>
      </c>
      <c r="C505" s="287" t="s">
        <v>1419</v>
      </c>
      <c r="D505" s="288">
        <v>3212998.07</v>
      </c>
      <c r="E505" s="288">
        <v>0</v>
      </c>
      <c r="F505" s="288">
        <v>3212998.07</v>
      </c>
      <c r="G505" s="283" t="s">
        <v>1871</v>
      </c>
    </row>
    <row r="506" spans="1:7" ht="15" x14ac:dyDescent="0.2">
      <c r="A506" s="287" t="s">
        <v>2747</v>
      </c>
      <c r="B506" s="287" t="s">
        <v>951</v>
      </c>
      <c r="C506" s="287" t="s">
        <v>1419</v>
      </c>
      <c r="D506" s="288">
        <v>169496.25</v>
      </c>
      <c r="E506" s="288">
        <v>0</v>
      </c>
      <c r="F506" s="288">
        <v>169496.25</v>
      </c>
      <c r="G506" s="283" t="s">
        <v>1871</v>
      </c>
    </row>
    <row r="507" spans="1:7" ht="15" x14ac:dyDescent="0.2">
      <c r="A507" s="287" t="s">
        <v>2748</v>
      </c>
      <c r="B507" s="287" t="s">
        <v>952</v>
      </c>
      <c r="C507" s="287" t="s">
        <v>1419</v>
      </c>
      <c r="D507" s="288">
        <v>2715710.39</v>
      </c>
      <c r="E507" s="288">
        <v>0</v>
      </c>
      <c r="F507" s="288">
        <v>2715710.39</v>
      </c>
      <c r="G507" s="283" t="s">
        <v>1871</v>
      </c>
    </row>
    <row r="508" spans="1:7" ht="15" x14ac:dyDescent="0.2">
      <c r="A508" s="287" t="s">
        <v>2749</v>
      </c>
      <c r="B508" s="287" t="s">
        <v>953</v>
      </c>
      <c r="C508" s="287" t="s">
        <v>1419</v>
      </c>
      <c r="D508" s="288">
        <v>24017.48</v>
      </c>
      <c r="E508" s="288">
        <v>0</v>
      </c>
      <c r="F508" s="288">
        <v>24017.48</v>
      </c>
      <c r="G508" s="283" t="s">
        <v>1871</v>
      </c>
    </row>
    <row r="509" spans="1:7" ht="15" x14ac:dyDescent="0.2">
      <c r="A509" s="287" t="s">
        <v>2750</v>
      </c>
      <c r="B509" s="287" t="s">
        <v>954</v>
      </c>
      <c r="C509" s="287" t="s">
        <v>1419</v>
      </c>
      <c r="D509" s="288">
        <v>183908.83</v>
      </c>
      <c r="E509" s="288">
        <v>0</v>
      </c>
      <c r="F509" s="288">
        <v>183908.83</v>
      </c>
      <c r="G509" s="283" t="s">
        <v>1871</v>
      </c>
    </row>
    <row r="510" spans="1:7" ht="15" x14ac:dyDescent="0.2">
      <c r="A510" s="287" t="s">
        <v>2751</v>
      </c>
      <c r="B510" s="287" t="s">
        <v>2752</v>
      </c>
      <c r="C510" s="287" t="s">
        <v>1419</v>
      </c>
      <c r="D510" s="288">
        <v>83845.91</v>
      </c>
      <c r="E510" s="288">
        <v>0</v>
      </c>
      <c r="F510" s="288">
        <v>83845.91</v>
      </c>
      <c r="G510" s="283" t="s">
        <v>1871</v>
      </c>
    </row>
    <row r="511" spans="1:7" ht="15" x14ac:dyDescent="0.2">
      <c r="A511" s="287" t="s">
        <v>2753</v>
      </c>
      <c r="B511" s="287" t="s">
        <v>955</v>
      </c>
      <c r="C511" s="287" t="s">
        <v>1419</v>
      </c>
      <c r="D511" s="288">
        <v>224549.06</v>
      </c>
      <c r="E511" s="288">
        <v>0</v>
      </c>
      <c r="F511" s="288">
        <v>224549.06</v>
      </c>
      <c r="G511" s="283" t="s">
        <v>1871</v>
      </c>
    </row>
    <row r="512" spans="1:7" ht="15" x14ac:dyDescent="0.2">
      <c r="A512" s="287" t="s">
        <v>2754</v>
      </c>
      <c r="B512" s="287" t="s">
        <v>956</v>
      </c>
      <c r="C512" s="287" t="s">
        <v>1419</v>
      </c>
      <c r="D512" s="288">
        <v>1324.62</v>
      </c>
      <c r="E512" s="288">
        <v>0</v>
      </c>
      <c r="F512" s="288">
        <v>1324.62</v>
      </c>
      <c r="G512" s="283" t="s">
        <v>1871</v>
      </c>
    </row>
    <row r="513" spans="1:7" ht="15" x14ac:dyDescent="0.2">
      <c r="A513" s="287" t="s">
        <v>2755</v>
      </c>
      <c r="B513" s="287" t="s">
        <v>957</v>
      </c>
      <c r="C513" s="287" t="s">
        <v>1419</v>
      </c>
      <c r="D513" s="288">
        <v>5196.03</v>
      </c>
      <c r="E513" s="288">
        <v>0</v>
      </c>
      <c r="F513" s="288">
        <v>5196.03</v>
      </c>
      <c r="G513" s="283" t="s">
        <v>1871</v>
      </c>
    </row>
    <row r="514" spans="1:7" ht="15" x14ac:dyDescent="0.2">
      <c r="A514" s="287" t="s">
        <v>2756</v>
      </c>
      <c r="B514" s="287" t="s">
        <v>958</v>
      </c>
      <c r="C514" s="287" t="s">
        <v>1419</v>
      </c>
      <c r="D514" s="288">
        <v>974.15</v>
      </c>
      <c r="E514" s="288">
        <v>0</v>
      </c>
      <c r="F514" s="288">
        <v>974.15</v>
      </c>
      <c r="G514" s="283" t="s">
        <v>1871</v>
      </c>
    </row>
    <row r="515" spans="1:7" ht="15" x14ac:dyDescent="0.2">
      <c r="A515" s="283" t="s">
        <v>2757</v>
      </c>
      <c r="B515" s="283" t="s">
        <v>2758</v>
      </c>
      <c r="C515" s="283" t="s">
        <v>1419</v>
      </c>
      <c r="D515" s="284">
        <v>32178.92</v>
      </c>
      <c r="E515" s="284">
        <v>0</v>
      </c>
      <c r="F515" s="284">
        <v>32178.92</v>
      </c>
      <c r="G515" s="283" t="s">
        <v>1871</v>
      </c>
    </row>
    <row r="516" spans="1:7" ht="15" x14ac:dyDescent="0.2">
      <c r="A516" s="283" t="s">
        <v>2759</v>
      </c>
      <c r="B516" s="283" t="s">
        <v>2760</v>
      </c>
      <c r="C516" s="283" t="s">
        <v>1419</v>
      </c>
      <c r="D516" s="284">
        <v>4050808.9</v>
      </c>
      <c r="E516" s="284">
        <v>0</v>
      </c>
      <c r="F516" s="284">
        <v>4050808.9</v>
      </c>
      <c r="G516" s="283" t="s">
        <v>1871</v>
      </c>
    </row>
    <row r="517" spans="1:7" ht="15" x14ac:dyDescent="0.2">
      <c r="A517" s="283" t="s">
        <v>2761</v>
      </c>
      <c r="B517" s="283" t="s">
        <v>969</v>
      </c>
      <c r="C517" s="283" t="s">
        <v>1419</v>
      </c>
      <c r="D517" s="284">
        <v>921323.51</v>
      </c>
      <c r="E517" s="284">
        <v>0</v>
      </c>
      <c r="F517" s="284">
        <v>921323.51</v>
      </c>
      <c r="G517" s="283" t="s">
        <v>1871</v>
      </c>
    </row>
    <row r="518" spans="1:7" ht="15" x14ac:dyDescent="0.2">
      <c r="A518" s="283" t="s">
        <v>2762</v>
      </c>
      <c r="B518" s="283" t="s">
        <v>2763</v>
      </c>
      <c r="C518" s="283" t="s">
        <v>1419</v>
      </c>
      <c r="D518" s="284">
        <v>6053.92</v>
      </c>
      <c r="E518" s="284">
        <v>0</v>
      </c>
      <c r="F518" s="284">
        <v>6053.92</v>
      </c>
      <c r="G518" s="283" t="s">
        <v>1871</v>
      </c>
    </row>
    <row r="519" spans="1:7" ht="15" x14ac:dyDescent="0.2">
      <c r="A519" s="283" t="s">
        <v>2764</v>
      </c>
      <c r="B519" s="283" t="s">
        <v>2765</v>
      </c>
      <c r="C519" s="283" t="s">
        <v>1419</v>
      </c>
      <c r="D519" s="284">
        <v>16899.830000000002</v>
      </c>
      <c r="E519" s="284">
        <v>0</v>
      </c>
      <c r="F519" s="284">
        <v>16899.830000000002</v>
      </c>
      <c r="G519" s="283" t="s">
        <v>1871</v>
      </c>
    </row>
    <row r="520" spans="1:7" ht="15" x14ac:dyDescent="0.2">
      <c r="A520" s="283" t="s">
        <v>2766</v>
      </c>
      <c r="B520" s="283" t="s">
        <v>970</v>
      </c>
      <c r="C520" s="283" t="s">
        <v>1419</v>
      </c>
      <c r="D520" s="284">
        <v>225826.69</v>
      </c>
      <c r="E520" s="284">
        <v>0</v>
      </c>
      <c r="F520" s="284">
        <v>225826.69</v>
      </c>
      <c r="G520" s="283" t="s">
        <v>1871</v>
      </c>
    </row>
    <row r="521" spans="1:7" ht="15" x14ac:dyDescent="0.2">
      <c r="A521" s="283" t="s">
        <v>2767</v>
      </c>
      <c r="B521" s="283" t="s">
        <v>2768</v>
      </c>
      <c r="C521" s="283" t="s">
        <v>1419</v>
      </c>
      <c r="D521" s="284">
        <v>74096.570000000007</v>
      </c>
      <c r="E521" s="284">
        <v>0</v>
      </c>
      <c r="F521" s="284">
        <v>74096.570000000007</v>
      </c>
      <c r="G521" s="283" t="s">
        <v>1871</v>
      </c>
    </row>
    <row r="522" spans="1:7" ht="15" x14ac:dyDescent="0.2">
      <c r="A522" s="283" t="s">
        <v>2769</v>
      </c>
      <c r="B522" s="283" t="s">
        <v>2770</v>
      </c>
      <c r="C522" s="283" t="s">
        <v>1419</v>
      </c>
      <c r="D522" s="284">
        <v>23761.1</v>
      </c>
      <c r="E522" s="284">
        <v>0</v>
      </c>
      <c r="F522" s="284">
        <v>23761.1</v>
      </c>
      <c r="G522" s="283" t="s">
        <v>1871</v>
      </c>
    </row>
    <row r="523" spans="1:7" ht="15" x14ac:dyDescent="0.2">
      <c r="A523" s="283" t="s">
        <v>2771</v>
      </c>
      <c r="B523" s="283" t="s">
        <v>2772</v>
      </c>
      <c r="C523" s="283" t="s">
        <v>1419</v>
      </c>
      <c r="D523" s="284">
        <v>1232152.45</v>
      </c>
      <c r="E523" s="284">
        <v>0</v>
      </c>
      <c r="F523" s="284">
        <v>1232152.45</v>
      </c>
      <c r="G523" s="283" t="s">
        <v>1871</v>
      </c>
    </row>
    <row r="524" spans="1:7" ht="15" x14ac:dyDescent="0.2">
      <c r="A524" s="283" t="s">
        <v>2773</v>
      </c>
      <c r="B524" s="283" t="s">
        <v>2774</v>
      </c>
      <c r="C524" s="283" t="s">
        <v>1419</v>
      </c>
      <c r="D524" s="284">
        <v>90762.57</v>
      </c>
      <c r="E524" s="284">
        <v>0</v>
      </c>
      <c r="F524" s="284">
        <v>90762.57</v>
      </c>
      <c r="G524" s="283" t="s">
        <v>1871</v>
      </c>
    </row>
    <row r="525" spans="1:7" ht="15" x14ac:dyDescent="0.2">
      <c r="A525" s="283" t="s">
        <v>2775</v>
      </c>
      <c r="B525" s="283" t="s">
        <v>2776</v>
      </c>
      <c r="C525" s="283" t="s">
        <v>1419</v>
      </c>
      <c r="D525" s="284">
        <v>74583.570000000007</v>
      </c>
      <c r="E525" s="284">
        <v>0</v>
      </c>
      <c r="F525" s="284">
        <v>74583.570000000007</v>
      </c>
      <c r="G525" s="283" t="s">
        <v>1871</v>
      </c>
    </row>
    <row r="526" spans="1:7" ht="15" x14ac:dyDescent="0.2">
      <c r="A526" s="283" t="s">
        <v>2777</v>
      </c>
      <c r="B526" s="283" t="s">
        <v>2778</v>
      </c>
      <c r="C526" s="283" t="s">
        <v>1419</v>
      </c>
      <c r="D526" s="284">
        <v>1765622.54</v>
      </c>
      <c r="E526" s="284">
        <v>0</v>
      </c>
      <c r="F526" s="284">
        <v>1765622.54</v>
      </c>
      <c r="G526" s="283" t="s">
        <v>1871</v>
      </c>
    </row>
    <row r="527" spans="1:7" ht="15" x14ac:dyDescent="0.2">
      <c r="A527" s="283" t="s">
        <v>2779</v>
      </c>
      <c r="B527" s="283" t="s">
        <v>2780</v>
      </c>
      <c r="C527" s="283" t="s">
        <v>1419</v>
      </c>
      <c r="D527" s="284">
        <v>465124.2</v>
      </c>
      <c r="E527" s="284">
        <v>0</v>
      </c>
      <c r="F527" s="284">
        <v>465124.2</v>
      </c>
      <c r="G527" s="283" t="s">
        <v>1871</v>
      </c>
    </row>
    <row r="528" spans="1:7" ht="15" x14ac:dyDescent="0.2">
      <c r="A528" s="283" t="s">
        <v>2781</v>
      </c>
      <c r="B528" s="283" t="s">
        <v>2782</v>
      </c>
      <c r="C528" s="283" t="s">
        <v>1419</v>
      </c>
      <c r="D528" s="284">
        <v>173159.06</v>
      </c>
      <c r="E528" s="284">
        <v>0</v>
      </c>
      <c r="F528" s="284">
        <v>173159.06</v>
      </c>
      <c r="G528" s="283" t="s">
        <v>1871</v>
      </c>
    </row>
    <row r="529" spans="1:7" ht="15" x14ac:dyDescent="0.2">
      <c r="A529" s="283" t="s">
        <v>2783</v>
      </c>
      <c r="B529" s="283" t="s">
        <v>2784</v>
      </c>
      <c r="C529" s="283" t="s">
        <v>1419</v>
      </c>
      <c r="D529" s="284">
        <v>124983.78</v>
      </c>
      <c r="E529" s="284">
        <v>0</v>
      </c>
      <c r="F529" s="284">
        <v>124983.78</v>
      </c>
      <c r="G529" s="283" t="s">
        <v>1871</v>
      </c>
    </row>
    <row r="530" spans="1:7" ht="15" x14ac:dyDescent="0.2">
      <c r="A530" s="283" t="s">
        <v>2785</v>
      </c>
      <c r="B530" s="283" t="s">
        <v>2786</v>
      </c>
      <c r="C530" s="283" t="s">
        <v>1419</v>
      </c>
      <c r="D530" s="284">
        <v>39252.550000000003</v>
      </c>
      <c r="E530" s="284">
        <v>0</v>
      </c>
      <c r="F530" s="284">
        <v>39252.550000000003</v>
      </c>
      <c r="G530" s="283" t="s">
        <v>1871</v>
      </c>
    </row>
    <row r="531" spans="1:7" ht="15" x14ac:dyDescent="0.2">
      <c r="A531" s="283" t="s">
        <v>2787</v>
      </c>
      <c r="B531" s="283" t="s">
        <v>2788</v>
      </c>
      <c r="C531" s="283" t="s">
        <v>1419</v>
      </c>
      <c r="D531" s="284">
        <v>869.74</v>
      </c>
      <c r="E531" s="284">
        <v>0</v>
      </c>
      <c r="F531" s="284">
        <v>869.74</v>
      </c>
      <c r="G531" s="283" t="s">
        <v>1871</v>
      </c>
    </row>
    <row r="532" spans="1:7" ht="15" x14ac:dyDescent="0.2">
      <c r="A532" s="283" t="s">
        <v>2789</v>
      </c>
      <c r="B532" s="283" t="s">
        <v>2790</v>
      </c>
      <c r="C532" s="283" t="s">
        <v>1419</v>
      </c>
      <c r="D532" s="284">
        <v>147475.42000000001</v>
      </c>
      <c r="E532" s="284">
        <v>0</v>
      </c>
      <c r="F532" s="284">
        <v>147475.42000000001</v>
      </c>
      <c r="G532" s="283" t="s">
        <v>1871</v>
      </c>
    </row>
    <row r="533" spans="1:7" ht="15" x14ac:dyDescent="0.2">
      <c r="A533" s="283" t="s">
        <v>2791</v>
      </c>
      <c r="B533" s="283" t="s">
        <v>2792</v>
      </c>
      <c r="C533" s="283" t="s">
        <v>1419</v>
      </c>
      <c r="D533" s="284">
        <v>34532.99</v>
      </c>
      <c r="E533" s="284">
        <v>0</v>
      </c>
      <c r="F533" s="284">
        <v>34532.99</v>
      </c>
      <c r="G533" s="283" t="s">
        <v>1871</v>
      </c>
    </row>
    <row r="534" spans="1:7" ht="15" x14ac:dyDescent="0.2">
      <c r="A534" s="283" t="s">
        <v>2793</v>
      </c>
      <c r="B534" s="283" t="s">
        <v>2794</v>
      </c>
      <c r="C534" s="283" t="s">
        <v>1419</v>
      </c>
      <c r="D534" s="284">
        <v>47159.3</v>
      </c>
      <c r="E534" s="284">
        <v>0</v>
      </c>
      <c r="F534" s="284">
        <v>47159.3</v>
      </c>
      <c r="G534" s="283" t="s">
        <v>1871</v>
      </c>
    </row>
    <row r="535" spans="1:7" ht="15" x14ac:dyDescent="0.2">
      <c r="A535" s="283" t="s">
        <v>2795</v>
      </c>
      <c r="B535" s="283" t="s">
        <v>2796</v>
      </c>
      <c r="C535" s="283" t="s">
        <v>1419</v>
      </c>
      <c r="D535" s="284">
        <v>202961.62</v>
      </c>
      <c r="E535" s="284">
        <v>0</v>
      </c>
      <c r="F535" s="284">
        <v>202961.62</v>
      </c>
      <c r="G535" s="283" t="s">
        <v>1871</v>
      </c>
    </row>
    <row r="536" spans="1:7" ht="15" x14ac:dyDescent="0.2">
      <c r="A536" s="283" t="s">
        <v>2797</v>
      </c>
      <c r="B536" s="283" t="s">
        <v>2798</v>
      </c>
      <c r="C536" s="283" t="s">
        <v>1419</v>
      </c>
      <c r="D536" s="284">
        <v>1542.64</v>
      </c>
      <c r="E536" s="284">
        <v>0</v>
      </c>
      <c r="F536" s="284">
        <v>1542.64</v>
      </c>
      <c r="G536" s="283" t="s">
        <v>1871</v>
      </c>
    </row>
    <row r="537" spans="1:7" ht="15" x14ac:dyDescent="0.2">
      <c r="A537" s="283" t="s">
        <v>2799</v>
      </c>
      <c r="B537" s="283" t="s">
        <v>2800</v>
      </c>
      <c r="C537" s="283" t="s">
        <v>1419</v>
      </c>
      <c r="D537" s="284">
        <v>940.81</v>
      </c>
      <c r="E537" s="284">
        <v>0</v>
      </c>
      <c r="F537" s="284">
        <v>940.81</v>
      </c>
      <c r="G537" s="283" t="s">
        <v>1871</v>
      </c>
    </row>
    <row r="538" spans="1:7" ht="15" x14ac:dyDescent="0.2">
      <c r="A538" s="283" t="s">
        <v>2801</v>
      </c>
      <c r="B538" s="283" t="s">
        <v>2802</v>
      </c>
      <c r="C538" s="283" t="s">
        <v>1419</v>
      </c>
      <c r="D538" s="284">
        <v>3579.54</v>
      </c>
      <c r="E538" s="284">
        <v>0</v>
      </c>
      <c r="F538" s="284">
        <v>3579.54</v>
      </c>
      <c r="G538" s="283" t="s">
        <v>1871</v>
      </c>
    </row>
    <row r="539" spans="1:7" ht="15" x14ac:dyDescent="0.2">
      <c r="A539" s="283" t="s">
        <v>2803</v>
      </c>
      <c r="B539" s="283" t="s">
        <v>2804</v>
      </c>
      <c r="C539" s="283" t="s">
        <v>1419</v>
      </c>
      <c r="D539" s="284">
        <v>312664.49</v>
      </c>
      <c r="E539" s="284">
        <v>0</v>
      </c>
      <c r="F539" s="284">
        <v>312664.49</v>
      </c>
      <c r="G539" s="283" t="s">
        <v>1871</v>
      </c>
    </row>
    <row r="540" spans="1:7" ht="15" x14ac:dyDescent="0.2">
      <c r="A540" s="283" t="s">
        <v>2805</v>
      </c>
      <c r="B540" s="283" t="s">
        <v>2806</v>
      </c>
      <c r="C540" s="283" t="s">
        <v>1419</v>
      </c>
      <c r="D540" s="284">
        <v>1444952.03</v>
      </c>
      <c r="E540" s="284">
        <v>0</v>
      </c>
      <c r="F540" s="284">
        <v>1444952.03</v>
      </c>
      <c r="G540" s="283" t="s">
        <v>1871</v>
      </c>
    </row>
    <row r="541" spans="1:7" ht="15" x14ac:dyDescent="0.2">
      <c r="A541" s="283" t="s">
        <v>2807</v>
      </c>
      <c r="B541" s="283" t="s">
        <v>2808</v>
      </c>
      <c r="C541" s="283" t="s">
        <v>1419</v>
      </c>
      <c r="D541" s="284">
        <v>347388.2</v>
      </c>
      <c r="E541" s="284">
        <v>0</v>
      </c>
      <c r="F541" s="284">
        <v>347388.2</v>
      </c>
      <c r="G541" s="283" t="s">
        <v>1871</v>
      </c>
    </row>
    <row r="542" spans="1:7" ht="15" x14ac:dyDescent="0.2">
      <c r="A542" s="283" t="s">
        <v>2809</v>
      </c>
      <c r="B542" s="283" t="s">
        <v>2810</v>
      </c>
      <c r="C542" s="283" t="s">
        <v>1419</v>
      </c>
      <c r="D542" s="284">
        <v>137659.76999999999</v>
      </c>
      <c r="E542" s="284">
        <v>0</v>
      </c>
      <c r="F542" s="284">
        <v>137659.76999999999</v>
      </c>
      <c r="G542" s="283" t="s">
        <v>1871</v>
      </c>
    </row>
    <row r="543" spans="1:7" ht="15" x14ac:dyDescent="0.2">
      <c r="A543" s="283" t="s">
        <v>2811</v>
      </c>
      <c r="B543" s="283" t="s">
        <v>1017</v>
      </c>
      <c r="C543" s="283" t="s">
        <v>1419</v>
      </c>
      <c r="D543" s="284">
        <v>646189.21</v>
      </c>
      <c r="E543" s="284">
        <v>0</v>
      </c>
      <c r="F543" s="284">
        <v>646189.21</v>
      </c>
      <c r="G543" s="283" t="s">
        <v>1871</v>
      </c>
    </row>
    <row r="544" spans="1:7" ht="15" x14ac:dyDescent="0.2">
      <c r="A544" s="283" t="s">
        <v>2812</v>
      </c>
      <c r="B544" s="283" t="s">
        <v>2813</v>
      </c>
      <c r="C544" s="283" t="s">
        <v>1419</v>
      </c>
      <c r="D544" s="284">
        <v>2495000</v>
      </c>
      <c r="E544" s="284">
        <v>0</v>
      </c>
      <c r="F544" s="284">
        <v>2495000</v>
      </c>
      <c r="G544" s="283" t="s">
        <v>1871</v>
      </c>
    </row>
    <row r="545" spans="1:7" ht="15" x14ac:dyDescent="0.2">
      <c r="A545" s="283" t="s">
        <v>2814</v>
      </c>
      <c r="B545" s="283" t="s">
        <v>2815</v>
      </c>
      <c r="C545" s="283" t="s">
        <v>1419</v>
      </c>
      <c r="D545" s="284">
        <v>325000</v>
      </c>
      <c r="E545" s="284">
        <v>0</v>
      </c>
      <c r="F545" s="284">
        <v>325000</v>
      </c>
      <c r="G545" s="283" t="s">
        <v>1871</v>
      </c>
    </row>
    <row r="546" spans="1:7" ht="15" x14ac:dyDescent="0.2">
      <c r="A546" s="283" t="s">
        <v>2816</v>
      </c>
      <c r="B546" s="283" t="s">
        <v>2817</v>
      </c>
      <c r="C546" s="283" t="s">
        <v>1419</v>
      </c>
      <c r="D546" s="284">
        <v>226000</v>
      </c>
      <c r="E546" s="284">
        <v>0</v>
      </c>
      <c r="F546" s="284">
        <v>226000</v>
      </c>
      <c r="G546" s="283" t="s">
        <v>1871</v>
      </c>
    </row>
    <row r="547" spans="1:7" ht="15" x14ac:dyDescent="0.2">
      <c r="A547" s="283" t="s">
        <v>2818</v>
      </c>
      <c r="B547" s="283" t="s">
        <v>979</v>
      </c>
      <c r="C547" s="283" t="s">
        <v>1419</v>
      </c>
      <c r="D547" s="284">
        <v>1271288.7</v>
      </c>
      <c r="E547" s="284">
        <v>0</v>
      </c>
      <c r="F547" s="284">
        <v>1271288.7</v>
      </c>
      <c r="G547" s="283" t="s">
        <v>1871</v>
      </c>
    </row>
    <row r="548" spans="1:7" ht="15" x14ac:dyDescent="0.2">
      <c r="A548" s="283" t="s">
        <v>2819</v>
      </c>
      <c r="B548" s="283" t="s">
        <v>2820</v>
      </c>
      <c r="C548" s="283" t="s">
        <v>1419</v>
      </c>
      <c r="D548" s="284">
        <v>823019.3</v>
      </c>
      <c r="E548" s="284">
        <v>0</v>
      </c>
      <c r="F548" s="284">
        <v>823019.3</v>
      </c>
      <c r="G548" s="283" t="s">
        <v>1871</v>
      </c>
    </row>
    <row r="549" spans="1:7" ht="15" x14ac:dyDescent="0.2">
      <c r="A549" s="283" t="s">
        <v>2821</v>
      </c>
      <c r="B549" s="283" t="s">
        <v>1004</v>
      </c>
      <c r="C549" s="283" t="s">
        <v>1419</v>
      </c>
      <c r="D549" s="284">
        <v>53234</v>
      </c>
      <c r="E549" s="284">
        <v>0</v>
      </c>
      <c r="F549" s="284">
        <v>53234</v>
      </c>
      <c r="G549" s="283" t="s">
        <v>1871</v>
      </c>
    </row>
    <row r="550" spans="1:7" ht="15" x14ac:dyDescent="0.2">
      <c r="A550" s="283" t="s">
        <v>2822</v>
      </c>
      <c r="B550" s="283" t="s">
        <v>2823</v>
      </c>
      <c r="C550" s="283" t="s">
        <v>1419</v>
      </c>
      <c r="D550" s="284">
        <v>138972.26999999999</v>
      </c>
      <c r="E550" s="284">
        <v>0</v>
      </c>
      <c r="F550" s="284">
        <v>138972.26999999999</v>
      </c>
      <c r="G550" s="283" t="s">
        <v>1871</v>
      </c>
    </row>
    <row r="551" spans="1:7" ht="15" x14ac:dyDescent="0.2">
      <c r="A551" s="283" t="s">
        <v>2824</v>
      </c>
      <c r="B551" s="283" t="s">
        <v>1051</v>
      </c>
      <c r="C551" s="283" t="s">
        <v>1419</v>
      </c>
      <c r="D551" s="284">
        <v>27701.26</v>
      </c>
      <c r="E551" s="284">
        <v>4310.2</v>
      </c>
      <c r="F551" s="284">
        <v>23391.06</v>
      </c>
      <c r="G551" s="283" t="s">
        <v>1871</v>
      </c>
    </row>
    <row r="552" spans="1:7" ht="15" x14ac:dyDescent="0.2">
      <c r="A552" s="283" t="s">
        <v>2825</v>
      </c>
      <c r="B552" s="283" t="s">
        <v>2826</v>
      </c>
      <c r="C552" s="283" t="s">
        <v>1419</v>
      </c>
      <c r="D552" s="284">
        <v>209300</v>
      </c>
      <c r="E552" s="284">
        <v>0</v>
      </c>
      <c r="F552" s="284">
        <v>209300</v>
      </c>
      <c r="G552" s="283" t="s">
        <v>1871</v>
      </c>
    </row>
    <row r="553" spans="1:7" ht="15" x14ac:dyDescent="0.2">
      <c r="A553" s="283" t="s">
        <v>2827</v>
      </c>
      <c r="B553" s="283" t="s">
        <v>2828</v>
      </c>
      <c r="C553" s="283" t="s">
        <v>1419</v>
      </c>
      <c r="D553" s="284">
        <v>25128.16</v>
      </c>
      <c r="E553" s="284">
        <v>0</v>
      </c>
      <c r="F553" s="284">
        <v>25128.16</v>
      </c>
      <c r="G553" s="283" t="s">
        <v>1871</v>
      </c>
    </row>
    <row r="554" spans="1:7" ht="15" x14ac:dyDescent="0.2">
      <c r="A554" s="283" t="s">
        <v>2829</v>
      </c>
      <c r="B554" s="283" t="s">
        <v>2830</v>
      </c>
      <c r="C554" s="283" t="s">
        <v>1419</v>
      </c>
      <c r="D554" s="284">
        <v>131045.51</v>
      </c>
      <c r="E554" s="284">
        <v>0</v>
      </c>
      <c r="F554" s="284">
        <v>131045.51</v>
      </c>
      <c r="G554" s="283" t="s">
        <v>1871</v>
      </c>
    </row>
    <row r="555" spans="1:7" ht="15" x14ac:dyDescent="0.2">
      <c r="A555" s="283" t="s">
        <v>2831</v>
      </c>
      <c r="B555" s="283" t="s">
        <v>2832</v>
      </c>
      <c r="C555" s="283" t="s">
        <v>1419</v>
      </c>
      <c r="D555" s="284">
        <v>160382.42000000001</v>
      </c>
      <c r="E555" s="284">
        <v>0</v>
      </c>
      <c r="F555" s="284">
        <v>160382.42000000001</v>
      </c>
      <c r="G555" s="283" t="s">
        <v>1871</v>
      </c>
    </row>
    <row r="556" spans="1:7" ht="15" x14ac:dyDescent="0.2">
      <c r="A556" s="283" t="s">
        <v>2833</v>
      </c>
      <c r="B556" s="283" t="s">
        <v>2834</v>
      </c>
      <c r="C556" s="283" t="s">
        <v>1419</v>
      </c>
      <c r="D556" s="284">
        <v>83131.320000000007</v>
      </c>
      <c r="E556" s="284">
        <v>0</v>
      </c>
      <c r="F556" s="284">
        <v>83131.320000000007</v>
      </c>
      <c r="G556" s="283" t="s">
        <v>1871</v>
      </c>
    </row>
    <row r="557" spans="1:7" ht="15" x14ac:dyDescent="0.2">
      <c r="A557" s="283" t="s">
        <v>2835</v>
      </c>
      <c r="B557" s="283" t="s">
        <v>2836</v>
      </c>
      <c r="C557" s="283" t="s">
        <v>1419</v>
      </c>
      <c r="D557" s="284">
        <v>255043.07</v>
      </c>
      <c r="E557" s="284">
        <v>0</v>
      </c>
      <c r="F557" s="284">
        <v>255043.07</v>
      </c>
      <c r="G557" s="283" t="s">
        <v>1871</v>
      </c>
    </row>
    <row r="558" spans="1:7" ht="15" x14ac:dyDescent="0.2">
      <c r="A558" s="283" t="s">
        <v>2837</v>
      </c>
      <c r="B558" s="283" t="s">
        <v>2838</v>
      </c>
      <c r="C558" s="283" t="s">
        <v>1419</v>
      </c>
      <c r="D558" s="284">
        <v>1715.87</v>
      </c>
      <c r="E558" s="284">
        <v>0</v>
      </c>
      <c r="F558" s="284">
        <v>1715.87</v>
      </c>
      <c r="G558" s="283" t="s">
        <v>1871</v>
      </c>
    </row>
    <row r="559" spans="1:7" ht="15" x14ac:dyDescent="0.2">
      <c r="A559" s="283" t="s">
        <v>2839</v>
      </c>
      <c r="B559" s="283" t="s">
        <v>2840</v>
      </c>
      <c r="C559" s="283" t="s">
        <v>1419</v>
      </c>
      <c r="D559" s="284">
        <v>1587863.41</v>
      </c>
      <c r="E559" s="284">
        <v>2212.88</v>
      </c>
      <c r="F559" s="284">
        <v>1585650.53</v>
      </c>
      <c r="G559" s="283" t="s">
        <v>1871</v>
      </c>
    </row>
    <row r="560" spans="1:7" ht="15" x14ac:dyDescent="0.2">
      <c r="A560" s="283" t="s">
        <v>2841</v>
      </c>
      <c r="B560" s="283" t="s">
        <v>1149</v>
      </c>
      <c r="C560" s="283" t="s">
        <v>1419</v>
      </c>
      <c r="D560" s="284">
        <v>16623.759999999998</v>
      </c>
      <c r="E560" s="284">
        <v>0</v>
      </c>
      <c r="F560" s="284">
        <v>16623.759999999998</v>
      </c>
      <c r="G560" s="283" t="s">
        <v>1871</v>
      </c>
    </row>
    <row r="561" spans="1:7" ht="15" x14ac:dyDescent="0.2">
      <c r="A561" s="283" t="s">
        <v>2842</v>
      </c>
      <c r="B561" s="283" t="s">
        <v>1168</v>
      </c>
      <c r="C561" s="283" t="s">
        <v>1419</v>
      </c>
      <c r="D561" s="284">
        <v>6065.03</v>
      </c>
      <c r="E561" s="284">
        <v>1148.92</v>
      </c>
      <c r="F561" s="284">
        <v>4916.1099999999997</v>
      </c>
      <c r="G561" s="283" t="s">
        <v>1871</v>
      </c>
    </row>
    <row r="562" spans="1:7" ht="15" x14ac:dyDescent="0.2">
      <c r="A562" s="283" t="s">
        <v>2843</v>
      </c>
      <c r="B562" s="283" t="s">
        <v>1125</v>
      </c>
      <c r="C562" s="283" t="s">
        <v>1419</v>
      </c>
      <c r="D562" s="284">
        <v>279809.34999999998</v>
      </c>
      <c r="E562" s="284">
        <v>0</v>
      </c>
      <c r="F562" s="284">
        <v>279809.34999999998</v>
      </c>
      <c r="G562" s="283" t="s">
        <v>1871</v>
      </c>
    </row>
    <row r="563" spans="1:7" ht="15" x14ac:dyDescent="0.2">
      <c r="A563" s="283" t="s">
        <v>2844</v>
      </c>
      <c r="B563" s="283" t="s">
        <v>124</v>
      </c>
      <c r="C563" s="283" t="s">
        <v>1419</v>
      </c>
      <c r="D563" s="284">
        <v>287661.19</v>
      </c>
      <c r="E563" s="284">
        <v>67650.149999999994</v>
      </c>
      <c r="F563" s="284">
        <v>220011.04</v>
      </c>
      <c r="G563" s="283" t="s">
        <v>1871</v>
      </c>
    </row>
    <row r="564" spans="1:7" ht="15" x14ac:dyDescent="0.2">
      <c r="A564" s="283" t="s">
        <v>2845</v>
      </c>
      <c r="B564" s="283" t="s">
        <v>1171</v>
      </c>
      <c r="C564" s="283" t="s">
        <v>1419</v>
      </c>
      <c r="D564" s="284">
        <v>113.57</v>
      </c>
      <c r="E564" s="284">
        <v>0</v>
      </c>
      <c r="F564" s="284">
        <v>113.57</v>
      </c>
      <c r="G564" s="283" t="s">
        <v>1871</v>
      </c>
    </row>
    <row r="565" spans="1:7" ht="15" x14ac:dyDescent="0.2">
      <c r="A565" s="283" t="s">
        <v>2846</v>
      </c>
      <c r="B565" s="283" t="s">
        <v>1180</v>
      </c>
      <c r="C565" s="283" t="s">
        <v>1419</v>
      </c>
      <c r="D565" s="284">
        <v>12493534.5</v>
      </c>
      <c r="E565" s="284">
        <v>363432.82</v>
      </c>
      <c r="F565" s="284">
        <v>12130101.68</v>
      </c>
      <c r="G565" s="283" t="s">
        <v>1871</v>
      </c>
    </row>
    <row r="566" spans="1:7" ht="15" x14ac:dyDescent="0.2">
      <c r="A566" s="283" t="s">
        <v>2847</v>
      </c>
      <c r="B566" s="283" t="s">
        <v>1183</v>
      </c>
      <c r="C566" s="283" t="s">
        <v>1419</v>
      </c>
      <c r="D566" s="284">
        <v>823518.35</v>
      </c>
      <c r="E566" s="284">
        <v>0</v>
      </c>
      <c r="F566" s="284">
        <v>823518.35</v>
      </c>
      <c r="G566" s="283" t="s">
        <v>1871</v>
      </c>
    </row>
    <row r="567" spans="1:7" ht="15" x14ac:dyDescent="0.2">
      <c r="A567" s="283" t="s">
        <v>2848</v>
      </c>
      <c r="B567" s="283" t="s">
        <v>1189</v>
      </c>
      <c r="C567" s="283" t="s">
        <v>1419</v>
      </c>
      <c r="D567" s="284">
        <v>13063.32</v>
      </c>
      <c r="E567" s="284">
        <v>1094.73</v>
      </c>
      <c r="F567" s="284">
        <v>11968.59</v>
      </c>
      <c r="G567" s="283" t="s">
        <v>1871</v>
      </c>
    </row>
    <row r="568" spans="1:7" ht="15" x14ac:dyDescent="0.2">
      <c r="A568" s="283" t="s">
        <v>2849</v>
      </c>
      <c r="B568" s="283" t="s">
        <v>1186</v>
      </c>
      <c r="C568" s="283" t="s">
        <v>1419</v>
      </c>
      <c r="D568" s="284">
        <v>353906.79</v>
      </c>
      <c r="E568" s="284">
        <v>0</v>
      </c>
      <c r="F568" s="284">
        <v>353906.79</v>
      </c>
      <c r="G568" s="283" t="s">
        <v>1871</v>
      </c>
    </row>
    <row r="569" spans="1:7" ht="15" x14ac:dyDescent="0.2">
      <c r="A569" s="283" t="s">
        <v>2850</v>
      </c>
      <c r="B569" s="283" t="s">
        <v>1194</v>
      </c>
      <c r="C569" s="283" t="s">
        <v>1419</v>
      </c>
      <c r="D569" s="284">
        <v>316126.95</v>
      </c>
      <c r="E569" s="284">
        <v>6116.56</v>
      </c>
      <c r="F569" s="284">
        <v>310010.39</v>
      </c>
      <c r="G569" s="283" t="s">
        <v>1871</v>
      </c>
    </row>
    <row r="570" spans="1:7" ht="15" x14ac:dyDescent="0.2">
      <c r="A570" s="283" t="s">
        <v>2851</v>
      </c>
      <c r="B570" s="283" t="s">
        <v>165</v>
      </c>
      <c r="C570" s="283" t="s">
        <v>1419</v>
      </c>
      <c r="D570" s="284">
        <v>0</v>
      </c>
      <c r="E570" s="284">
        <v>617770880</v>
      </c>
      <c r="F570" s="284">
        <v>617770880</v>
      </c>
      <c r="G570" s="283" t="s">
        <v>1988</v>
      </c>
    </row>
    <row r="571" spans="1:7" ht="15" x14ac:dyDescent="0.2">
      <c r="A571" s="283" t="s">
        <v>2852</v>
      </c>
      <c r="B571" s="283" t="s">
        <v>168</v>
      </c>
      <c r="C571" s="283" t="s">
        <v>1419</v>
      </c>
      <c r="D571" s="284">
        <v>0</v>
      </c>
      <c r="E571" s="284">
        <v>41494</v>
      </c>
      <c r="F571" s="284">
        <v>41494</v>
      </c>
      <c r="G571" s="283" t="s">
        <v>1988</v>
      </c>
    </row>
    <row r="572" spans="1:7" ht="15" x14ac:dyDescent="0.2">
      <c r="A572" s="283" t="s">
        <v>2853</v>
      </c>
      <c r="B572" s="283" t="s">
        <v>166</v>
      </c>
      <c r="C572" s="283" t="s">
        <v>1419</v>
      </c>
      <c r="D572" s="284">
        <v>0</v>
      </c>
      <c r="E572" s="284">
        <v>164523</v>
      </c>
      <c r="F572" s="284">
        <v>164523</v>
      </c>
      <c r="G572" s="283" t="s">
        <v>1988</v>
      </c>
    </row>
    <row r="573" spans="1:7" ht="15" x14ac:dyDescent="0.2">
      <c r="A573" s="283" t="s">
        <v>2854</v>
      </c>
      <c r="B573" s="283" t="s">
        <v>2855</v>
      </c>
      <c r="C573" s="283" t="s">
        <v>1419</v>
      </c>
      <c r="D573" s="284">
        <v>0</v>
      </c>
      <c r="E573" s="284">
        <v>192131.95</v>
      </c>
      <c r="F573" s="284">
        <v>192131.95</v>
      </c>
      <c r="G573" s="283" t="s">
        <v>1988</v>
      </c>
    </row>
    <row r="574" spans="1:7" ht="15" x14ac:dyDescent="0.2">
      <c r="A574" s="283" t="s">
        <v>2856</v>
      </c>
      <c r="B574" s="283" t="s">
        <v>197</v>
      </c>
      <c r="C574" s="283" t="s">
        <v>1419</v>
      </c>
      <c r="D574" s="284">
        <v>0</v>
      </c>
      <c r="E574" s="284">
        <v>3119122.07</v>
      </c>
      <c r="F574" s="284">
        <v>3119122.07</v>
      </c>
      <c r="G574" s="283" t="s">
        <v>1988</v>
      </c>
    </row>
    <row r="575" spans="1:7" ht="15" x14ac:dyDescent="0.2">
      <c r="A575" s="283" t="s">
        <v>2857</v>
      </c>
      <c r="B575" s="283" t="s">
        <v>178</v>
      </c>
      <c r="C575" s="283" t="s">
        <v>1419</v>
      </c>
      <c r="D575" s="284">
        <v>0</v>
      </c>
      <c r="E575" s="284">
        <v>141095.07999999999</v>
      </c>
      <c r="F575" s="284">
        <v>141095.07999999999</v>
      </c>
      <c r="G575" s="283" t="s">
        <v>1988</v>
      </c>
    </row>
    <row r="576" spans="1:7" ht="15" x14ac:dyDescent="0.2">
      <c r="A576" s="283" t="s">
        <v>2858</v>
      </c>
      <c r="B576" s="283" t="s">
        <v>179</v>
      </c>
      <c r="C576" s="283" t="s">
        <v>1419</v>
      </c>
      <c r="D576" s="284">
        <v>0</v>
      </c>
      <c r="E576" s="284">
        <v>450000</v>
      </c>
      <c r="F576" s="284">
        <v>450000</v>
      </c>
      <c r="G576" s="283" t="s">
        <v>1988</v>
      </c>
    </row>
    <row r="577" spans="1:7" ht="15" x14ac:dyDescent="0.2">
      <c r="A577" s="283" t="s">
        <v>2859</v>
      </c>
      <c r="B577" s="283" t="s">
        <v>169</v>
      </c>
      <c r="C577" s="283" t="s">
        <v>1419</v>
      </c>
      <c r="D577" s="284">
        <v>0</v>
      </c>
      <c r="E577" s="284">
        <v>196286</v>
      </c>
      <c r="F577" s="284">
        <v>196286</v>
      </c>
      <c r="G577" s="283" t="s">
        <v>1988</v>
      </c>
    </row>
    <row r="578" spans="1:7" ht="15" x14ac:dyDescent="0.2">
      <c r="A578" s="283" t="s">
        <v>2860</v>
      </c>
      <c r="B578" s="283" t="s">
        <v>170</v>
      </c>
      <c r="C578" s="283" t="s">
        <v>1419</v>
      </c>
      <c r="D578" s="284">
        <v>0</v>
      </c>
      <c r="E578" s="284">
        <v>141053</v>
      </c>
      <c r="F578" s="284">
        <v>141053</v>
      </c>
      <c r="G578" s="283" t="s">
        <v>1988</v>
      </c>
    </row>
    <row r="579" spans="1:7" ht="15" x14ac:dyDescent="0.2">
      <c r="A579" s="283" t="s">
        <v>2861</v>
      </c>
      <c r="B579" s="283" t="s">
        <v>171</v>
      </c>
      <c r="C579" s="283" t="s">
        <v>1419</v>
      </c>
      <c r="D579" s="284">
        <v>0</v>
      </c>
      <c r="E579" s="284">
        <v>17890293</v>
      </c>
      <c r="F579" s="284">
        <v>17890293</v>
      </c>
      <c r="G579" s="283" t="s">
        <v>1988</v>
      </c>
    </row>
    <row r="580" spans="1:7" ht="15" x14ac:dyDescent="0.2">
      <c r="A580" s="283" t="s">
        <v>2862</v>
      </c>
      <c r="B580" s="283" t="s">
        <v>172</v>
      </c>
      <c r="C580" s="283" t="s">
        <v>1419</v>
      </c>
      <c r="D580" s="284">
        <v>0</v>
      </c>
      <c r="E580" s="284">
        <v>635625</v>
      </c>
      <c r="F580" s="284">
        <v>635625</v>
      </c>
      <c r="G580" s="283" t="s">
        <v>1988</v>
      </c>
    </row>
    <row r="581" spans="1:7" ht="15" x14ac:dyDescent="0.2">
      <c r="A581" s="283" t="s">
        <v>2863</v>
      </c>
      <c r="B581" s="283" t="s">
        <v>180</v>
      </c>
      <c r="C581" s="283" t="s">
        <v>1419</v>
      </c>
      <c r="D581" s="284">
        <v>0</v>
      </c>
      <c r="E581" s="284">
        <v>228492.27</v>
      </c>
      <c r="F581" s="284">
        <v>228492.27</v>
      </c>
      <c r="G581" s="283" t="s">
        <v>1988</v>
      </c>
    </row>
    <row r="582" spans="1:7" ht="15" x14ac:dyDescent="0.2">
      <c r="A582" s="283" t="s">
        <v>2864</v>
      </c>
      <c r="B582" s="283" t="s">
        <v>2865</v>
      </c>
      <c r="C582" s="283" t="s">
        <v>1419</v>
      </c>
      <c r="D582" s="284">
        <v>0</v>
      </c>
      <c r="E582" s="284">
        <v>1313436</v>
      </c>
      <c r="F582" s="284">
        <v>1313436</v>
      </c>
      <c r="G582" s="283" t="s">
        <v>1988</v>
      </c>
    </row>
    <row r="583" spans="1:7" ht="15" x14ac:dyDescent="0.2">
      <c r="A583" s="283" t="s">
        <v>2866</v>
      </c>
      <c r="B583" s="283" t="s">
        <v>181</v>
      </c>
      <c r="C583" s="283" t="s">
        <v>1419</v>
      </c>
      <c r="D583" s="284">
        <v>0</v>
      </c>
      <c r="E583" s="284">
        <v>17918.689999999999</v>
      </c>
      <c r="F583" s="284">
        <v>17918.689999999999</v>
      </c>
      <c r="G583" s="283" t="s">
        <v>1988</v>
      </c>
    </row>
    <row r="584" spans="1:7" ht="15" x14ac:dyDescent="0.2">
      <c r="A584" s="283" t="s">
        <v>2867</v>
      </c>
      <c r="B584" s="283" t="s">
        <v>182</v>
      </c>
      <c r="C584" s="283" t="s">
        <v>1419</v>
      </c>
      <c r="D584" s="284">
        <v>0</v>
      </c>
      <c r="E584" s="284">
        <v>91000</v>
      </c>
      <c r="F584" s="284">
        <v>91000</v>
      </c>
      <c r="G584" s="283" t="s">
        <v>1988</v>
      </c>
    </row>
    <row r="585" spans="1:7" ht="15" x14ac:dyDescent="0.2">
      <c r="A585" s="283" t="s">
        <v>2868</v>
      </c>
      <c r="B585" s="283" t="s">
        <v>183</v>
      </c>
      <c r="C585" s="283" t="s">
        <v>1419</v>
      </c>
      <c r="D585" s="284">
        <v>0</v>
      </c>
      <c r="E585" s="284">
        <v>3824412.97</v>
      </c>
      <c r="F585" s="284">
        <v>3824412.97</v>
      </c>
      <c r="G585" s="283" t="s">
        <v>1988</v>
      </c>
    </row>
    <row r="586" spans="1:7" ht="15" x14ac:dyDescent="0.2">
      <c r="A586" s="283" t="s">
        <v>2869</v>
      </c>
      <c r="B586" s="283" t="s">
        <v>184</v>
      </c>
      <c r="C586" s="283" t="s">
        <v>1419</v>
      </c>
      <c r="D586" s="284">
        <v>0</v>
      </c>
      <c r="E586" s="284">
        <v>318120</v>
      </c>
      <c r="F586" s="284">
        <v>318120</v>
      </c>
      <c r="G586" s="283" t="s">
        <v>1988</v>
      </c>
    </row>
    <row r="587" spans="1:7" ht="15" x14ac:dyDescent="0.2">
      <c r="A587" s="283" t="s">
        <v>2870</v>
      </c>
      <c r="B587" s="283" t="s">
        <v>2871</v>
      </c>
      <c r="C587" s="283" t="s">
        <v>1419</v>
      </c>
      <c r="D587" s="284">
        <v>0</v>
      </c>
      <c r="E587" s="284">
        <v>3097050</v>
      </c>
      <c r="F587" s="284">
        <v>3097050</v>
      </c>
      <c r="G587" s="283" t="s">
        <v>1988</v>
      </c>
    </row>
    <row r="588" spans="1:7" ht="15" x14ac:dyDescent="0.2">
      <c r="A588" s="283" t="s">
        <v>2872</v>
      </c>
      <c r="B588" s="283" t="s">
        <v>2873</v>
      </c>
      <c r="C588" s="283" t="s">
        <v>1419</v>
      </c>
      <c r="D588" s="284">
        <v>96010.97</v>
      </c>
      <c r="E588" s="284">
        <v>1600476.24</v>
      </c>
      <c r="F588" s="284">
        <v>1504465.27</v>
      </c>
      <c r="G588" s="283" t="s">
        <v>1988</v>
      </c>
    </row>
    <row r="589" spans="1:7" ht="15" x14ac:dyDescent="0.2">
      <c r="A589" s="283" t="s">
        <v>2874</v>
      </c>
      <c r="B589" s="283" t="s">
        <v>2875</v>
      </c>
      <c r="C589" s="283" t="s">
        <v>1419</v>
      </c>
      <c r="D589" s="284">
        <v>3407460.02</v>
      </c>
      <c r="E589" s="284">
        <v>0</v>
      </c>
      <c r="F589" s="284">
        <v>3407460.02</v>
      </c>
      <c r="G589" s="283" t="s">
        <v>1871</v>
      </c>
    </row>
    <row r="590" spans="1:7" ht="15" x14ac:dyDescent="0.2">
      <c r="A590" s="283" t="s">
        <v>2876</v>
      </c>
      <c r="B590" s="283" t="s">
        <v>2877</v>
      </c>
      <c r="C590" s="283" t="s">
        <v>1419</v>
      </c>
      <c r="D590" s="284">
        <v>0</v>
      </c>
      <c r="E590" s="284">
        <v>420000</v>
      </c>
      <c r="F590" s="284">
        <v>420000</v>
      </c>
      <c r="G590" s="283" t="s">
        <v>1988</v>
      </c>
    </row>
    <row r="591" spans="1:7" ht="15" x14ac:dyDescent="0.2">
      <c r="A591" s="283" t="s">
        <v>2878</v>
      </c>
      <c r="B591" s="283" t="s">
        <v>2879</v>
      </c>
      <c r="C591" s="283" t="s">
        <v>1419</v>
      </c>
      <c r="D591" s="284">
        <v>0</v>
      </c>
      <c r="E591" s="284">
        <v>55256.36</v>
      </c>
      <c r="F591" s="284">
        <v>55256.36</v>
      </c>
      <c r="G591" s="283" t="s">
        <v>1988</v>
      </c>
    </row>
    <row r="592" spans="1:7" ht="15" x14ac:dyDescent="0.2">
      <c r="A592" s="283" t="s">
        <v>2880</v>
      </c>
      <c r="B592" s="283" t="s">
        <v>281</v>
      </c>
      <c r="C592" s="283" t="s">
        <v>1419</v>
      </c>
      <c r="D592" s="284">
        <v>1593.7</v>
      </c>
      <c r="E592" s="284">
        <v>316832.94</v>
      </c>
      <c r="F592" s="284">
        <v>315239.24</v>
      </c>
      <c r="G592" s="283" t="s">
        <v>1988</v>
      </c>
    </row>
    <row r="593" spans="1:7" ht="15" x14ac:dyDescent="0.2">
      <c r="A593" s="283" t="s">
        <v>2881</v>
      </c>
      <c r="B593" s="283" t="s">
        <v>2882</v>
      </c>
      <c r="C593" s="283" t="s">
        <v>1419</v>
      </c>
      <c r="D593" s="284">
        <v>0</v>
      </c>
      <c r="E593" s="284">
        <v>91803.520000000004</v>
      </c>
      <c r="F593" s="284">
        <v>91803.520000000004</v>
      </c>
      <c r="G593" s="283" t="s">
        <v>1988</v>
      </c>
    </row>
    <row r="594" spans="1:7" ht="15" x14ac:dyDescent="0.2">
      <c r="A594" s="283" t="s">
        <v>2883</v>
      </c>
      <c r="B594" s="283" t="s">
        <v>282</v>
      </c>
      <c r="C594" s="283" t="s">
        <v>1419</v>
      </c>
      <c r="D594" s="284">
        <v>1015.7</v>
      </c>
      <c r="E594" s="284">
        <v>226525.13</v>
      </c>
      <c r="F594" s="284">
        <v>225509.43</v>
      </c>
      <c r="G594" s="283" t="s">
        <v>1988</v>
      </c>
    </row>
    <row r="595" spans="1:7" ht="15" x14ac:dyDescent="0.2">
      <c r="A595" s="283" t="s">
        <v>2884</v>
      </c>
      <c r="B595" s="283" t="s">
        <v>283</v>
      </c>
      <c r="C595" s="283" t="s">
        <v>1419</v>
      </c>
      <c r="D595" s="284">
        <v>0</v>
      </c>
      <c r="E595" s="284">
        <v>266448.84999999998</v>
      </c>
      <c r="F595" s="284">
        <v>266448.84999999998</v>
      </c>
      <c r="G595" s="283" t="s">
        <v>1988</v>
      </c>
    </row>
    <row r="596" spans="1:7" ht="15" x14ac:dyDescent="0.2">
      <c r="A596" s="283" t="s">
        <v>2885</v>
      </c>
      <c r="B596" s="283" t="s">
        <v>2886</v>
      </c>
      <c r="C596" s="283" t="s">
        <v>1419</v>
      </c>
      <c r="D596" s="284">
        <v>0</v>
      </c>
      <c r="E596" s="284">
        <v>13589400</v>
      </c>
      <c r="F596" s="284">
        <v>13589400</v>
      </c>
      <c r="G596" s="283" t="s">
        <v>1988</v>
      </c>
    </row>
    <row r="597" spans="1:7" ht="15" x14ac:dyDescent="0.2">
      <c r="A597" s="283" t="s">
        <v>2887</v>
      </c>
      <c r="B597" s="283" t="s">
        <v>2888</v>
      </c>
      <c r="C597" s="283" t="s">
        <v>1419</v>
      </c>
      <c r="D597" s="284">
        <v>0</v>
      </c>
      <c r="E597" s="284">
        <v>5167600</v>
      </c>
      <c r="F597" s="284">
        <v>5167600</v>
      </c>
      <c r="G597" s="283" t="s">
        <v>1988</v>
      </c>
    </row>
    <row r="598" spans="1:7" ht="15" x14ac:dyDescent="0.2">
      <c r="A598" s="283" t="s">
        <v>2889</v>
      </c>
      <c r="B598" s="283" t="s">
        <v>2890</v>
      </c>
      <c r="C598" s="283" t="s">
        <v>1419</v>
      </c>
      <c r="D598" s="284">
        <v>0</v>
      </c>
      <c r="E598" s="284">
        <v>4196100</v>
      </c>
      <c r="F598" s="284">
        <v>4196100</v>
      </c>
      <c r="G598" s="283" t="s">
        <v>1988</v>
      </c>
    </row>
    <row r="599" spans="1:7" ht="15" x14ac:dyDescent="0.2">
      <c r="A599" s="283" t="s">
        <v>2891</v>
      </c>
      <c r="B599" s="283" t="s">
        <v>2892</v>
      </c>
      <c r="C599" s="283" t="s">
        <v>1419</v>
      </c>
      <c r="D599" s="284">
        <v>0</v>
      </c>
      <c r="E599" s="284">
        <v>7505700</v>
      </c>
      <c r="F599" s="284">
        <v>7505700</v>
      </c>
      <c r="G599" s="283" t="s">
        <v>1988</v>
      </c>
    </row>
    <row r="600" spans="1:7" ht="15" x14ac:dyDescent="0.2">
      <c r="A600" s="283" t="s">
        <v>2893</v>
      </c>
      <c r="B600" s="283" t="s">
        <v>2894</v>
      </c>
      <c r="C600" s="283" t="s">
        <v>1419</v>
      </c>
      <c r="D600" s="284">
        <v>0</v>
      </c>
      <c r="E600" s="284">
        <v>44300</v>
      </c>
      <c r="F600" s="284">
        <v>44300</v>
      </c>
      <c r="G600" s="283" t="s">
        <v>1988</v>
      </c>
    </row>
    <row r="601" spans="1:7" ht="15" x14ac:dyDescent="0.2">
      <c r="A601" s="283" t="s">
        <v>2895</v>
      </c>
      <c r="B601" s="283" t="s">
        <v>2896</v>
      </c>
      <c r="C601" s="283" t="s">
        <v>1419</v>
      </c>
      <c r="D601" s="284">
        <v>0</v>
      </c>
      <c r="E601" s="284">
        <v>324400</v>
      </c>
      <c r="F601" s="284">
        <v>324400</v>
      </c>
      <c r="G601" s="283" t="s">
        <v>1988</v>
      </c>
    </row>
    <row r="602" spans="1:7" ht="15" x14ac:dyDescent="0.2">
      <c r="A602" s="283" t="s">
        <v>2897</v>
      </c>
      <c r="B602" s="283" t="s">
        <v>2898</v>
      </c>
      <c r="C602" s="283" t="s">
        <v>1419</v>
      </c>
      <c r="D602" s="284">
        <v>0</v>
      </c>
      <c r="E602" s="284">
        <v>1026500</v>
      </c>
      <c r="F602" s="284">
        <v>1026500</v>
      </c>
      <c r="G602" s="283" t="s">
        <v>1988</v>
      </c>
    </row>
    <row r="603" spans="1:7" ht="15" x14ac:dyDescent="0.2">
      <c r="A603" s="283" t="s">
        <v>2899</v>
      </c>
      <c r="B603" s="283" t="s">
        <v>2900</v>
      </c>
      <c r="C603" s="283" t="s">
        <v>1419</v>
      </c>
      <c r="D603" s="284">
        <v>0</v>
      </c>
      <c r="E603" s="284">
        <v>5086.54</v>
      </c>
      <c r="F603" s="284">
        <v>5086.54</v>
      </c>
      <c r="G603" s="283" t="s">
        <v>1988</v>
      </c>
    </row>
    <row r="604" spans="1:7" ht="15" x14ac:dyDescent="0.2">
      <c r="A604" s="283" t="s">
        <v>2901</v>
      </c>
      <c r="B604" s="283" t="s">
        <v>2902</v>
      </c>
      <c r="C604" s="283" t="s">
        <v>1419</v>
      </c>
      <c r="D604" s="284">
        <v>0</v>
      </c>
      <c r="E604" s="284">
        <v>1262000</v>
      </c>
      <c r="F604" s="284">
        <v>1262000</v>
      </c>
      <c r="G604" s="283" t="s">
        <v>1988</v>
      </c>
    </row>
    <row r="605" spans="1:7" ht="15" x14ac:dyDescent="0.2">
      <c r="A605" s="283" t="s">
        <v>2903</v>
      </c>
      <c r="B605" s="283" t="s">
        <v>2904</v>
      </c>
      <c r="C605" s="283" t="s">
        <v>1419</v>
      </c>
      <c r="D605" s="284">
        <v>0</v>
      </c>
      <c r="E605" s="284">
        <v>349000</v>
      </c>
      <c r="F605" s="284">
        <v>349000</v>
      </c>
      <c r="G605" s="283" t="s">
        <v>1988</v>
      </c>
    </row>
    <row r="606" spans="1:7" ht="15" x14ac:dyDescent="0.2">
      <c r="A606" s="283" t="s">
        <v>2905</v>
      </c>
      <c r="B606" s="283" t="s">
        <v>2906</v>
      </c>
      <c r="C606" s="283" t="s">
        <v>1419</v>
      </c>
      <c r="D606" s="284">
        <v>0</v>
      </c>
      <c r="E606" s="284">
        <v>249000</v>
      </c>
      <c r="F606" s="284">
        <v>249000</v>
      </c>
      <c r="G606" s="283" t="s">
        <v>1988</v>
      </c>
    </row>
    <row r="607" spans="1:7" ht="15" x14ac:dyDescent="0.2">
      <c r="A607" s="283" t="s">
        <v>2907</v>
      </c>
      <c r="B607" s="283" t="s">
        <v>2908</v>
      </c>
      <c r="C607" s="283" t="s">
        <v>1419</v>
      </c>
      <c r="D607" s="284">
        <v>0</v>
      </c>
      <c r="E607" s="284">
        <v>99000</v>
      </c>
      <c r="F607" s="284">
        <v>99000</v>
      </c>
      <c r="G607" s="283" t="s">
        <v>1988</v>
      </c>
    </row>
    <row r="608" spans="1:7" ht="15" x14ac:dyDescent="0.2">
      <c r="A608" s="283" t="s">
        <v>2909</v>
      </c>
      <c r="B608" s="283" t="s">
        <v>2910</v>
      </c>
      <c r="C608" s="283" t="s">
        <v>1419</v>
      </c>
      <c r="D608" s="284">
        <v>0</v>
      </c>
      <c r="E608" s="284">
        <v>120000</v>
      </c>
      <c r="F608" s="284">
        <v>120000</v>
      </c>
      <c r="G608" s="283" t="s">
        <v>1988</v>
      </c>
    </row>
    <row r="609" spans="1:7" ht="15" x14ac:dyDescent="0.2">
      <c r="A609" s="283" t="s">
        <v>2911</v>
      </c>
      <c r="B609" s="283" t="s">
        <v>2912</v>
      </c>
      <c r="C609" s="283" t="s">
        <v>1419</v>
      </c>
      <c r="D609" s="284">
        <v>0</v>
      </c>
      <c r="E609" s="284">
        <v>401000</v>
      </c>
      <c r="F609" s="284">
        <v>401000</v>
      </c>
      <c r="G609" s="283" t="s">
        <v>1988</v>
      </c>
    </row>
    <row r="610" spans="1:7" ht="15" x14ac:dyDescent="0.2">
      <c r="A610" s="283" t="s">
        <v>2913</v>
      </c>
      <c r="B610" s="283" t="s">
        <v>2914</v>
      </c>
      <c r="C610" s="283" t="s">
        <v>1419</v>
      </c>
      <c r="D610" s="284">
        <v>0</v>
      </c>
      <c r="E610" s="284">
        <v>58000</v>
      </c>
      <c r="F610" s="284">
        <v>58000</v>
      </c>
      <c r="G610" s="283" t="s">
        <v>1988</v>
      </c>
    </row>
    <row r="611" spans="1:7" ht="15" x14ac:dyDescent="0.2">
      <c r="A611" s="283" t="s">
        <v>2915</v>
      </c>
      <c r="B611" s="283" t="s">
        <v>2916</v>
      </c>
      <c r="C611" s="283" t="s">
        <v>1419</v>
      </c>
      <c r="D611" s="284">
        <v>0</v>
      </c>
      <c r="E611" s="284">
        <v>1200</v>
      </c>
      <c r="F611" s="284">
        <v>1200</v>
      </c>
      <c r="G611" s="283" t="s">
        <v>1988</v>
      </c>
    </row>
    <row r="612" spans="1:7" ht="15" x14ac:dyDescent="0.2">
      <c r="A612" s="283" t="s">
        <v>2917</v>
      </c>
      <c r="B612" s="283" t="s">
        <v>367</v>
      </c>
      <c r="C612" s="283" t="s">
        <v>1419</v>
      </c>
      <c r="D612" s="284">
        <v>0</v>
      </c>
      <c r="E612" s="284">
        <v>50810.97</v>
      </c>
      <c r="F612" s="284">
        <v>50810.97</v>
      </c>
      <c r="G612" s="283" t="s">
        <v>1988</v>
      </c>
    </row>
    <row r="613" spans="1:7" ht="15" x14ac:dyDescent="0.2">
      <c r="A613" s="283" t="s">
        <v>2918</v>
      </c>
      <c r="B613" s="283" t="s">
        <v>371</v>
      </c>
      <c r="C613" s="283" t="s">
        <v>1419</v>
      </c>
      <c r="D613" s="284">
        <v>0</v>
      </c>
      <c r="E613" s="284">
        <v>6494.56</v>
      </c>
      <c r="F613" s="284">
        <v>6494.56</v>
      </c>
      <c r="G613" s="283" t="s">
        <v>1988</v>
      </c>
    </row>
    <row r="614" spans="1:7" ht="15" x14ac:dyDescent="0.2">
      <c r="A614" s="283" t="s">
        <v>2919</v>
      </c>
      <c r="B614" s="283" t="s">
        <v>284</v>
      </c>
      <c r="C614" s="283" t="s">
        <v>1419</v>
      </c>
      <c r="D614" s="284">
        <v>0</v>
      </c>
      <c r="E614" s="284">
        <v>18360</v>
      </c>
      <c r="F614" s="284">
        <v>18360</v>
      </c>
      <c r="G614" s="283" t="s">
        <v>1988</v>
      </c>
    </row>
    <row r="615" spans="1:7" ht="15" x14ac:dyDescent="0.2">
      <c r="A615" s="283" t="s">
        <v>2920</v>
      </c>
      <c r="B615" s="283" t="s">
        <v>368</v>
      </c>
      <c r="C615" s="283" t="s">
        <v>1419</v>
      </c>
      <c r="D615" s="284">
        <v>0</v>
      </c>
      <c r="E615" s="284">
        <v>172692.84</v>
      </c>
      <c r="F615" s="284">
        <v>172692.84</v>
      </c>
      <c r="G615" s="283" t="s">
        <v>1988</v>
      </c>
    </row>
    <row r="616" spans="1:7" ht="15" x14ac:dyDescent="0.2">
      <c r="A616" s="283" t="s">
        <v>2921</v>
      </c>
      <c r="B616" s="283" t="s">
        <v>2922</v>
      </c>
      <c r="C616" s="283" t="s">
        <v>1419</v>
      </c>
      <c r="D616" s="284">
        <v>1305.4000000000001</v>
      </c>
      <c r="E616" s="284">
        <v>63581.25</v>
      </c>
      <c r="F616" s="284">
        <v>62275.85</v>
      </c>
      <c r="G616" s="283" t="s">
        <v>1988</v>
      </c>
    </row>
    <row r="617" spans="1:7" ht="15" x14ac:dyDescent="0.2">
      <c r="A617" s="283" t="s">
        <v>2923</v>
      </c>
      <c r="B617" s="283" t="s">
        <v>372</v>
      </c>
      <c r="C617" s="283" t="s">
        <v>1419</v>
      </c>
      <c r="D617" s="284">
        <v>0</v>
      </c>
      <c r="E617" s="284">
        <v>163378.07999999999</v>
      </c>
      <c r="F617" s="284">
        <v>163378.07999999999</v>
      </c>
      <c r="G617" s="283" t="s">
        <v>1988</v>
      </c>
    </row>
    <row r="618" spans="1:7" ht="15" x14ac:dyDescent="0.2">
      <c r="A618" s="283" t="s">
        <v>2924</v>
      </c>
      <c r="B618" s="283" t="s">
        <v>2925</v>
      </c>
      <c r="C618" s="283" t="s">
        <v>1419</v>
      </c>
      <c r="D618" s="284">
        <v>0</v>
      </c>
      <c r="E618" s="284">
        <v>52838.400000000001</v>
      </c>
      <c r="F618" s="284">
        <v>52838.400000000001</v>
      </c>
      <c r="G618" s="283" t="s">
        <v>1988</v>
      </c>
    </row>
    <row r="619" spans="1:7" ht="15" x14ac:dyDescent="0.2">
      <c r="A619" s="283" t="s">
        <v>2926</v>
      </c>
      <c r="B619" s="283" t="s">
        <v>122</v>
      </c>
      <c r="C619" s="283" t="s">
        <v>1419</v>
      </c>
      <c r="D619" s="284">
        <v>122.4</v>
      </c>
      <c r="E619" s="284">
        <v>2182731.71</v>
      </c>
      <c r="F619" s="284">
        <v>2182609.31</v>
      </c>
      <c r="G619" s="283" t="s">
        <v>1988</v>
      </c>
    </row>
    <row r="620" spans="1:7" ht="15" x14ac:dyDescent="0.2">
      <c r="A620" s="283" t="s">
        <v>2927</v>
      </c>
      <c r="B620" s="283" t="s">
        <v>2928</v>
      </c>
      <c r="C620" s="283" t="s">
        <v>1419</v>
      </c>
      <c r="D620" s="284">
        <v>0</v>
      </c>
      <c r="E620" s="284">
        <v>2842011.52</v>
      </c>
      <c r="F620" s="284">
        <v>2842011.52</v>
      </c>
      <c r="G620" s="283" t="s">
        <v>1988</v>
      </c>
    </row>
    <row r="621" spans="1:7" ht="15" x14ac:dyDescent="0.2">
      <c r="A621" s="283" t="s">
        <v>2929</v>
      </c>
      <c r="B621" s="283" t="s">
        <v>2930</v>
      </c>
      <c r="C621" s="283" t="s">
        <v>1419</v>
      </c>
      <c r="D621" s="284">
        <v>0</v>
      </c>
      <c r="E621" s="284">
        <v>22887.3</v>
      </c>
      <c r="F621" s="284">
        <v>22887.3</v>
      </c>
      <c r="G621" s="283" t="s">
        <v>1988</v>
      </c>
    </row>
    <row r="622" spans="1:7" ht="15" x14ac:dyDescent="0.2">
      <c r="A622" s="283" t="s">
        <v>2931</v>
      </c>
      <c r="B622" s="283" t="s">
        <v>2932</v>
      </c>
      <c r="C622" s="283" t="s">
        <v>1419</v>
      </c>
      <c r="D622" s="284">
        <v>450</v>
      </c>
      <c r="E622" s="284">
        <v>511251.99</v>
      </c>
      <c r="F622" s="284">
        <v>510801.99</v>
      </c>
      <c r="G622" s="283" t="s">
        <v>1988</v>
      </c>
    </row>
    <row r="623" spans="1:7" ht="15" x14ac:dyDescent="0.2">
      <c r="A623" s="283" t="s">
        <v>2933</v>
      </c>
      <c r="B623" s="283" t="s">
        <v>2934</v>
      </c>
      <c r="C623" s="283" t="s">
        <v>1419</v>
      </c>
      <c r="D623" s="284">
        <v>0</v>
      </c>
      <c r="E623" s="284">
        <v>1000</v>
      </c>
      <c r="F623" s="284">
        <v>1000</v>
      </c>
      <c r="G623" s="283" t="s">
        <v>1988</v>
      </c>
    </row>
    <row r="624" spans="1:7" ht="15" x14ac:dyDescent="0.2">
      <c r="A624" s="283" t="s">
        <v>2935</v>
      </c>
      <c r="B624" s="283" t="s">
        <v>2936</v>
      </c>
      <c r="C624" s="283" t="s">
        <v>1419</v>
      </c>
      <c r="D624" s="284">
        <v>0</v>
      </c>
      <c r="E624" s="284">
        <v>41913.17</v>
      </c>
      <c r="F624" s="284">
        <v>41913.17</v>
      </c>
      <c r="G624" s="283" t="s">
        <v>1988</v>
      </c>
    </row>
    <row r="625" spans="1:7" ht="15" x14ac:dyDescent="0.2">
      <c r="A625" s="283" t="s">
        <v>2937</v>
      </c>
      <c r="B625" s="283" t="s">
        <v>2938</v>
      </c>
      <c r="C625" s="283" t="s">
        <v>1419</v>
      </c>
      <c r="D625" s="284">
        <v>0</v>
      </c>
      <c r="E625" s="284">
        <v>540156.66</v>
      </c>
      <c r="F625" s="284">
        <v>540156.66</v>
      </c>
      <c r="G625" s="283" t="s">
        <v>1988</v>
      </c>
    </row>
    <row r="626" spans="1:7" ht="15" x14ac:dyDescent="0.2">
      <c r="A626" s="283" t="s">
        <v>2939</v>
      </c>
      <c r="B626" s="283" t="s">
        <v>322</v>
      </c>
      <c r="C626" s="283" t="s">
        <v>1419</v>
      </c>
      <c r="D626" s="284">
        <v>0</v>
      </c>
      <c r="E626" s="284">
        <v>113598.73</v>
      </c>
      <c r="F626" s="284">
        <v>113598.73</v>
      </c>
      <c r="G626" s="283" t="s">
        <v>1988</v>
      </c>
    </row>
    <row r="627" spans="1:7" ht="15" x14ac:dyDescent="0.2">
      <c r="A627" s="283" t="s">
        <v>2940</v>
      </c>
      <c r="B627" s="283" t="s">
        <v>336</v>
      </c>
      <c r="C627" s="283" t="s">
        <v>1419</v>
      </c>
      <c r="D627" s="284">
        <v>1984.88</v>
      </c>
      <c r="E627" s="284">
        <v>160735.13</v>
      </c>
      <c r="F627" s="284">
        <v>158750.25</v>
      </c>
      <c r="G627" s="283" t="s">
        <v>1988</v>
      </c>
    </row>
    <row r="628" spans="1:7" ht="15" x14ac:dyDescent="0.2">
      <c r="A628" s="283" t="s">
        <v>2941</v>
      </c>
      <c r="B628" s="283" t="s">
        <v>302</v>
      </c>
      <c r="C628" s="283" t="s">
        <v>1419</v>
      </c>
      <c r="D628" s="284">
        <v>0</v>
      </c>
      <c r="E628" s="284">
        <v>2954.34</v>
      </c>
      <c r="F628" s="284">
        <v>2954.34</v>
      </c>
      <c r="G628" s="283" t="s">
        <v>1988</v>
      </c>
    </row>
    <row r="629" spans="1:7" ht="15" x14ac:dyDescent="0.2">
      <c r="A629" s="283" t="s">
        <v>2942</v>
      </c>
      <c r="B629" s="283" t="s">
        <v>2943</v>
      </c>
      <c r="C629" s="283" t="s">
        <v>1419</v>
      </c>
      <c r="D629" s="284">
        <v>0</v>
      </c>
      <c r="E629" s="284">
        <v>61219.92</v>
      </c>
      <c r="F629" s="284">
        <v>61219.92</v>
      </c>
      <c r="G629" s="283" t="s">
        <v>1988</v>
      </c>
    </row>
    <row r="630" spans="1:7" ht="15" x14ac:dyDescent="0.2">
      <c r="A630" s="283" t="s">
        <v>2944</v>
      </c>
      <c r="B630" s="283" t="s">
        <v>2945</v>
      </c>
      <c r="C630" s="283" t="s">
        <v>1419</v>
      </c>
      <c r="D630" s="284">
        <v>0</v>
      </c>
      <c r="E630" s="284">
        <v>78779.97</v>
      </c>
      <c r="F630" s="284">
        <v>78779.97</v>
      </c>
      <c r="G630" s="283" t="s">
        <v>1988</v>
      </c>
    </row>
    <row r="631" spans="1:7" ht="15" x14ac:dyDescent="0.2">
      <c r="A631" s="283" t="s">
        <v>2946</v>
      </c>
      <c r="B631" s="283" t="s">
        <v>2947</v>
      </c>
      <c r="C631" s="283" t="s">
        <v>1419</v>
      </c>
      <c r="D631" s="284">
        <v>0</v>
      </c>
      <c r="E631" s="284">
        <v>54680</v>
      </c>
      <c r="F631" s="284">
        <v>54680</v>
      </c>
      <c r="G631" s="283" t="s">
        <v>1988</v>
      </c>
    </row>
    <row r="632" spans="1:7" ht="15" x14ac:dyDescent="0.2">
      <c r="A632" s="283" t="s">
        <v>2948</v>
      </c>
      <c r="B632" s="283" t="s">
        <v>333</v>
      </c>
      <c r="C632" s="283" t="s">
        <v>1419</v>
      </c>
      <c r="D632" s="284">
        <v>0</v>
      </c>
      <c r="E632" s="284">
        <v>1686819</v>
      </c>
      <c r="F632" s="284">
        <v>1686819</v>
      </c>
      <c r="G632" s="283" t="s">
        <v>1988</v>
      </c>
    </row>
    <row r="633" spans="1:7" ht="15" x14ac:dyDescent="0.2">
      <c r="A633" s="283" t="s">
        <v>2949</v>
      </c>
      <c r="B633" s="283" t="s">
        <v>2950</v>
      </c>
      <c r="C633" s="283" t="s">
        <v>1419</v>
      </c>
      <c r="D633" s="284">
        <v>0</v>
      </c>
      <c r="E633" s="284">
        <v>3099497.76</v>
      </c>
      <c r="F633" s="284">
        <v>3099497.76</v>
      </c>
      <c r="G633" s="283" t="s">
        <v>1988</v>
      </c>
    </row>
    <row r="634" spans="1:7" ht="15" x14ac:dyDescent="0.2">
      <c r="A634" s="283" t="s">
        <v>2951</v>
      </c>
      <c r="B634" s="283" t="s">
        <v>343</v>
      </c>
      <c r="C634" s="283" t="s">
        <v>1419</v>
      </c>
      <c r="D634" s="284">
        <v>0</v>
      </c>
      <c r="E634" s="284">
        <v>21750.400000000001</v>
      </c>
      <c r="F634" s="284">
        <v>21750.400000000001</v>
      </c>
      <c r="G634" s="283" t="s">
        <v>1988</v>
      </c>
    </row>
    <row r="635" spans="1:7" ht="15" x14ac:dyDescent="0.2">
      <c r="A635" s="283" t="s">
        <v>2952</v>
      </c>
      <c r="B635" s="283" t="s">
        <v>352</v>
      </c>
      <c r="C635" s="283" t="s">
        <v>1419</v>
      </c>
      <c r="D635" s="284">
        <v>0</v>
      </c>
      <c r="E635" s="284">
        <v>4437916.21</v>
      </c>
      <c r="F635" s="284">
        <v>4437916.21</v>
      </c>
      <c r="G635" s="283" t="s">
        <v>1988</v>
      </c>
    </row>
    <row r="636" spans="1:7" ht="15" x14ac:dyDescent="0.2">
      <c r="A636" s="283" t="s">
        <v>2953</v>
      </c>
      <c r="B636" s="283" t="s">
        <v>2954</v>
      </c>
      <c r="C636" s="283" t="s">
        <v>1419</v>
      </c>
      <c r="D636" s="284">
        <v>0</v>
      </c>
      <c r="E636" s="284">
        <v>1963398.74</v>
      </c>
      <c r="F636" s="284">
        <v>1963398.74</v>
      </c>
      <c r="G636" s="283" t="s">
        <v>1988</v>
      </c>
    </row>
    <row r="637" spans="1:7" ht="15" x14ac:dyDescent="0.2">
      <c r="A637" s="283" t="s">
        <v>2955</v>
      </c>
      <c r="B637" s="283" t="s">
        <v>2956</v>
      </c>
      <c r="C637" s="283" t="s">
        <v>1419</v>
      </c>
      <c r="D637" s="284">
        <v>0</v>
      </c>
      <c r="E637" s="284">
        <v>4105199.07</v>
      </c>
      <c r="F637" s="284">
        <v>4105199.07</v>
      </c>
      <c r="G637" s="283" t="s">
        <v>1988</v>
      </c>
    </row>
    <row r="638" spans="1:7" ht="15" x14ac:dyDescent="0.2">
      <c r="A638" s="283" t="s">
        <v>2957</v>
      </c>
      <c r="B638" s="283" t="s">
        <v>2958</v>
      </c>
      <c r="C638" s="283" t="s">
        <v>1419</v>
      </c>
      <c r="D638" s="284">
        <v>0</v>
      </c>
      <c r="E638" s="284">
        <v>266430.75</v>
      </c>
      <c r="F638" s="284">
        <v>266430.75</v>
      </c>
      <c r="G638" s="283" t="s">
        <v>1988</v>
      </c>
    </row>
    <row r="639" spans="1:7" ht="15" x14ac:dyDescent="0.2">
      <c r="A639" s="283" t="s">
        <v>2959</v>
      </c>
      <c r="B639" s="283" t="s">
        <v>2960</v>
      </c>
      <c r="C639" s="283" t="s">
        <v>1419</v>
      </c>
      <c r="D639" s="284">
        <v>0</v>
      </c>
      <c r="E639" s="284">
        <v>2802.13</v>
      </c>
      <c r="F639" s="284">
        <v>2802.13</v>
      </c>
      <c r="G639" s="283" t="s">
        <v>1988</v>
      </c>
    </row>
    <row r="640" spans="1:7" ht="15" x14ac:dyDescent="0.2">
      <c r="A640" s="283" t="s">
        <v>2961</v>
      </c>
      <c r="B640" s="283" t="s">
        <v>2962</v>
      </c>
      <c r="C640" s="283" t="s">
        <v>1419</v>
      </c>
      <c r="D640" s="284">
        <v>0</v>
      </c>
      <c r="E640" s="284">
        <v>24602.45</v>
      </c>
      <c r="F640" s="284">
        <v>24602.45</v>
      </c>
      <c r="G640" s="283" t="s">
        <v>1988</v>
      </c>
    </row>
    <row r="641" spans="1:7" ht="15" x14ac:dyDescent="0.2">
      <c r="A641" s="283" t="s">
        <v>2963</v>
      </c>
      <c r="B641" s="283" t="s">
        <v>2964</v>
      </c>
      <c r="C641" s="283" t="s">
        <v>1419</v>
      </c>
      <c r="D641" s="284">
        <v>0</v>
      </c>
      <c r="E641" s="284">
        <v>75687.679999999993</v>
      </c>
      <c r="F641" s="284">
        <v>75687.679999999993</v>
      </c>
      <c r="G641" s="283" t="s">
        <v>1988</v>
      </c>
    </row>
    <row r="642" spans="1:7" ht="15" x14ac:dyDescent="0.2">
      <c r="A642" s="283" t="s">
        <v>2965</v>
      </c>
      <c r="B642" s="283" t="s">
        <v>2966</v>
      </c>
      <c r="C642" s="283" t="s">
        <v>1419</v>
      </c>
      <c r="D642" s="284">
        <v>0</v>
      </c>
      <c r="E642" s="284">
        <v>59511.54</v>
      </c>
      <c r="F642" s="284">
        <v>59511.54</v>
      </c>
      <c r="G642" s="283" t="s">
        <v>1988</v>
      </c>
    </row>
    <row r="643" spans="1:7" ht="15" x14ac:dyDescent="0.2">
      <c r="A643" s="283" t="s">
        <v>2967</v>
      </c>
      <c r="B643" s="283" t="s">
        <v>2968</v>
      </c>
      <c r="C643" s="283" t="s">
        <v>1419</v>
      </c>
      <c r="D643" s="284">
        <v>0</v>
      </c>
      <c r="E643" s="284">
        <v>832011.57</v>
      </c>
      <c r="F643" s="284">
        <v>832011.57</v>
      </c>
      <c r="G643" s="283" t="s">
        <v>1988</v>
      </c>
    </row>
    <row r="644" spans="1:7" ht="15" x14ac:dyDescent="0.2">
      <c r="A644" s="283" t="s">
        <v>2969</v>
      </c>
      <c r="B644" s="283" t="s">
        <v>2970</v>
      </c>
      <c r="C644" s="283" t="s">
        <v>1419</v>
      </c>
      <c r="D644" s="284">
        <v>0</v>
      </c>
      <c r="E644" s="284">
        <v>1579742.26</v>
      </c>
      <c r="F644" s="284">
        <v>1579742.26</v>
      </c>
      <c r="G644" s="283" t="s">
        <v>1988</v>
      </c>
    </row>
    <row r="645" spans="1:7" ht="15" x14ac:dyDescent="0.2">
      <c r="A645" s="283" t="s">
        <v>2971</v>
      </c>
      <c r="B645" s="283" t="s">
        <v>2972</v>
      </c>
      <c r="C645" s="283" t="s">
        <v>1419</v>
      </c>
      <c r="D645" s="284">
        <v>0</v>
      </c>
      <c r="E645" s="284">
        <v>56627.47</v>
      </c>
      <c r="F645" s="284">
        <v>56627.47</v>
      </c>
      <c r="G645" s="283" t="s">
        <v>1988</v>
      </c>
    </row>
    <row r="646" spans="1:7" ht="15" x14ac:dyDescent="0.2">
      <c r="A646" s="283" t="s">
        <v>2973</v>
      </c>
      <c r="B646" s="283" t="s">
        <v>2974</v>
      </c>
      <c r="C646" s="283" t="s">
        <v>1419</v>
      </c>
      <c r="D646" s="284">
        <v>0</v>
      </c>
      <c r="E646" s="284">
        <v>55871.39</v>
      </c>
      <c r="F646" s="284">
        <v>55871.39</v>
      </c>
      <c r="G646" s="283" t="s">
        <v>1988</v>
      </c>
    </row>
    <row r="647" spans="1:7" ht="15" x14ac:dyDescent="0.2">
      <c r="A647" s="283" t="s">
        <v>2975</v>
      </c>
      <c r="B647" s="283" t="s">
        <v>2976</v>
      </c>
      <c r="C647" s="283" t="s">
        <v>1419</v>
      </c>
      <c r="D647" s="284">
        <v>0</v>
      </c>
      <c r="E647" s="284">
        <v>2159226.14</v>
      </c>
      <c r="F647" s="284">
        <v>2159226.14</v>
      </c>
      <c r="G647" s="283" t="s">
        <v>1988</v>
      </c>
    </row>
    <row r="648" spans="1:7" ht="15" x14ac:dyDescent="0.2">
      <c r="A648" s="283" t="s">
        <v>2977</v>
      </c>
      <c r="B648" s="283" t="s">
        <v>2978</v>
      </c>
      <c r="C648" s="283" t="s">
        <v>1419</v>
      </c>
      <c r="D648" s="284">
        <v>0</v>
      </c>
      <c r="E648" s="284">
        <v>247848.03</v>
      </c>
      <c r="F648" s="284">
        <v>247848.03</v>
      </c>
      <c r="G648" s="283" t="s">
        <v>1988</v>
      </c>
    </row>
    <row r="649" spans="1:7" ht="15" x14ac:dyDescent="0.2">
      <c r="A649" s="283" t="s">
        <v>2979</v>
      </c>
      <c r="B649" s="283" t="s">
        <v>2980</v>
      </c>
      <c r="C649" s="283" t="s">
        <v>1419</v>
      </c>
      <c r="D649" s="284">
        <v>0</v>
      </c>
      <c r="E649" s="284">
        <v>184162.98</v>
      </c>
      <c r="F649" s="284">
        <v>184162.98</v>
      </c>
      <c r="G649" s="283" t="s">
        <v>1988</v>
      </c>
    </row>
    <row r="650" spans="1:7" ht="15" x14ac:dyDescent="0.2">
      <c r="A650" s="283" t="s">
        <v>2981</v>
      </c>
      <c r="B650" s="283" t="s">
        <v>2982</v>
      </c>
      <c r="C650" s="283" t="s">
        <v>1419</v>
      </c>
      <c r="D650" s="284">
        <v>0</v>
      </c>
      <c r="E650" s="284">
        <v>97516.43</v>
      </c>
      <c r="F650" s="284">
        <v>97516.43</v>
      </c>
      <c r="G650" s="283" t="s">
        <v>1988</v>
      </c>
    </row>
    <row r="651" spans="1:7" ht="15" x14ac:dyDescent="0.2">
      <c r="A651" s="283" t="s">
        <v>2983</v>
      </c>
      <c r="B651" s="283" t="s">
        <v>2984</v>
      </c>
      <c r="C651" s="283" t="s">
        <v>1419</v>
      </c>
      <c r="D651" s="284">
        <v>0</v>
      </c>
      <c r="E651" s="284">
        <v>37375.96</v>
      </c>
      <c r="F651" s="284">
        <v>37375.96</v>
      </c>
      <c r="G651" s="283" t="s">
        <v>1988</v>
      </c>
    </row>
    <row r="652" spans="1:7" ht="15" x14ac:dyDescent="0.2">
      <c r="A652" s="283" t="s">
        <v>2985</v>
      </c>
      <c r="B652" s="283" t="s">
        <v>2986</v>
      </c>
      <c r="C652" s="283" t="s">
        <v>1419</v>
      </c>
      <c r="D652" s="284">
        <v>0</v>
      </c>
      <c r="E652" s="284">
        <v>161.31</v>
      </c>
      <c r="F652" s="284">
        <v>161.31</v>
      </c>
      <c r="G652" s="283" t="s">
        <v>1988</v>
      </c>
    </row>
    <row r="653" spans="1:7" ht="15" x14ac:dyDescent="0.2">
      <c r="A653" s="283" t="s">
        <v>2987</v>
      </c>
      <c r="B653" s="283" t="s">
        <v>2988</v>
      </c>
      <c r="C653" s="283" t="s">
        <v>1419</v>
      </c>
      <c r="D653" s="284">
        <v>0</v>
      </c>
      <c r="E653" s="284">
        <v>134431.92000000001</v>
      </c>
      <c r="F653" s="284">
        <v>134431.92000000001</v>
      </c>
      <c r="G653" s="283" t="s">
        <v>1988</v>
      </c>
    </row>
    <row r="654" spans="1:7" ht="15" x14ac:dyDescent="0.2">
      <c r="A654" s="283" t="s">
        <v>2989</v>
      </c>
      <c r="B654" s="283" t="s">
        <v>2990</v>
      </c>
      <c r="C654" s="283" t="s">
        <v>1419</v>
      </c>
      <c r="D654" s="284">
        <v>0</v>
      </c>
      <c r="E654" s="284">
        <v>34532.949999999997</v>
      </c>
      <c r="F654" s="284">
        <v>34532.949999999997</v>
      </c>
      <c r="G654" s="283" t="s">
        <v>1988</v>
      </c>
    </row>
    <row r="655" spans="1:7" ht="15" x14ac:dyDescent="0.2">
      <c r="A655" s="283" t="s">
        <v>2991</v>
      </c>
      <c r="B655" s="283" t="s">
        <v>2992</v>
      </c>
      <c r="C655" s="283" t="s">
        <v>1419</v>
      </c>
      <c r="D655" s="284">
        <v>0</v>
      </c>
      <c r="E655" s="284">
        <v>76335.39</v>
      </c>
      <c r="F655" s="284">
        <v>76335.39</v>
      </c>
      <c r="G655" s="283" t="s">
        <v>1988</v>
      </c>
    </row>
    <row r="656" spans="1:7" ht="15" x14ac:dyDescent="0.2">
      <c r="A656" s="283" t="s">
        <v>2993</v>
      </c>
      <c r="B656" s="283" t="s">
        <v>2994</v>
      </c>
      <c r="C656" s="283" t="s">
        <v>1419</v>
      </c>
      <c r="D656" s="284">
        <v>0</v>
      </c>
      <c r="E656" s="284">
        <v>194914.4</v>
      </c>
      <c r="F656" s="284">
        <v>194914.4</v>
      </c>
      <c r="G656" s="283" t="s">
        <v>1988</v>
      </c>
    </row>
    <row r="657" spans="1:7" ht="15" x14ac:dyDescent="0.2">
      <c r="A657" s="283" t="s">
        <v>2995</v>
      </c>
      <c r="B657" s="283" t="s">
        <v>2996</v>
      </c>
      <c r="C657" s="283" t="s">
        <v>1419</v>
      </c>
      <c r="D657" s="284">
        <v>0</v>
      </c>
      <c r="E657" s="284">
        <v>1542.64</v>
      </c>
      <c r="F657" s="284">
        <v>1542.64</v>
      </c>
      <c r="G657" s="283" t="s">
        <v>1988</v>
      </c>
    </row>
    <row r="658" spans="1:7" ht="15" x14ac:dyDescent="0.2">
      <c r="A658" s="283" t="s">
        <v>2997</v>
      </c>
      <c r="B658" s="283" t="s">
        <v>2998</v>
      </c>
      <c r="C658" s="283" t="s">
        <v>1419</v>
      </c>
      <c r="D658" s="284">
        <v>0</v>
      </c>
      <c r="E658" s="284">
        <v>940.81</v>
      </c>
      <c r="F658" s="284">
        <v>940.81</v>
      </c>
      <c r="G658" s="283" t="s">
        <v>1988</v>
      </c>
    </row>
    <row r="659" spans="1:7" ht="15" x14ac:dyDescent="0.2">
      <c r="A659" s="283" t="s">
        <v>2999</v>
      </c>
      <c r="B659" s="283" t="s">
        <v>3000</v>
      </c>
      <c r="C659" s="283" t="s">
        <v>1419</v>
      </c>
      <c r="D659" s="284">
        <v>0</v>
      </c>
      <c r="E659" s="284">
        <v>27469.74</v>
      </c>
      <c r="F659" s="284">
        <v>27469.74</v>
      </c>
      <c r="G659" s="283" t="s">
        <v>1988</v>
      </c>
    </row>
    <row r="660" spans="1:7" ht="15" x14ac:dyDescent="0.2">
      <c r="A660" s="283" t="s">
        <v>3001</v>
      </c>
      <c r="B660" s="283" t="s">
        <v>1027</v>
      </c>
      <c r="C660" s="283" t="s">
        <v>1419</v>
      </c>
      <c r="D660" s="284">
        <v>0</v>
      </c>
      <c r="E660" s="284">
        <v>175.8</v>
      </c>
      <c r="F660" s="284">
        <v>175.8</v>
      </c>
      <c r="G660" s="283" t="s">
        <v>1988</v>
      </c>
    </row>
    <row r="661" spans="1:7" ht="15" x14ac:dyDescent="0.2">
      <c r="A661" s="283" t="s">
        <v>3002</v>
      </c>
      <c r="B661" s="283" t="s">
        <v>1024</v>
      </c>
      <c r="C661" s="283" t="s">
        <v>1419</v>
      </c>
      <c r="D661" s="284">
        <v>0</v>
      </c>
      <c r="E661" s="284">
        <v>0.28000000000000003</v>
      </c>
      <c r="F661" s="284">
        <v>0.28000000000000003</v>
      </c>
      <c r="G661" s="283" t="s">
        <v>1988</v>
      </c>
    </row>
    <row r="662" spans="1:7" ht="15" x14ac:dyDescent="0.2">
      <c r="A662" s="283" t="s">
        <v>3003</v>
      </c>
      <c r="B662" s="283" t="s">
        <v>1034</v>
      </c>
      <c r="C662" s="283" t="s">
        <v>1419</v>
      </c>
      <c r="D662" s="284">
        <v>0</v>
      </c>
      <c r="E662" s="284">
        <v>225785.81</v>
      </c>
      <c r="F662" s="284">
        <v>225785.81</v>
      </c>
      <c r="G662" s="283" t="s">
        <v>1988</v>
      </c>
    </row>
    <row r="663" spans="1:7" ht="15" x14ac:dyDescent="0.2">
      <c r="A663" s="283" t="s">
        <v>3004</v>
      </c>
      <c r="B663" s="283" t="s">
        <v>3005</v>
      </c>
      <c r="C663" s="283" t="s">
        <v>1419</v>
      </c>
      <c r="D663" s="284">
        <v>181.77</v>
      </c>
      <c r="E663" s="284">
        <v>8400092.3300000001</v>
      </c>
      <c r="F663" s="284">
        <v>8399910.5600000005</v>
      </c>
      <c r="G663" s="283" t="s">
        <v>1988</v>
      </c>
    </row>
    <row r="664" spans="1:7" ht="15" x14ac:dyDescent="0.2">
      <c r="A664" s="283" t="s">
        <v>3006</v>
      </c>
      <c r="B664" s="283" t="s">
        <v>3007</v>
      </c>
      <c r="C664" s="283" t="s">
        <v>1419</v>
      </c>
      <c r="D664" s="284">
        <v>0</v>
      </c>
      <c r="E664" s="284">
        <v>11000</v>
      </c>
      <c r="F664" s="284">
        <v>11000</v>
      </c>
      <c r="G664" s="283" t="s">
        <v>1988</v>
      </c>
    </row>
    <row r="665" spans="1:7" ht="15" x14ac:dyDescent="0.2">
      <c r="A665" s="283" t="s">
        <v>3008</v>
      </c>
      <c r="B665" s="283" t="s">
        <v>3009</v>
      </c>
      <c r="C665" s="283" t="s">
        <v>1419</v>
      </c>
      <c r="D665" s="284">
        <v>0</v>
      </c>
      <c r="E665" s="284">
        <v>1948787.84</v>
      </c>
      <c r="F665" s="284">
        <v>1948787.84</v>
      </c>
      <c r="G665" s="283" t="s">
        <v>1988</v>
      </c>
    </row>
    <row r="666" spans="1:7" ht="15" x14ac:dyDescent="0.2">
      <c r="A666" s="283" t="s">
        <v>3010</v>
      </c>
      <c r="B666" s="283" t="s">
        <v>3011</v>
      </c>
      <c r="C666" s="283" t="s">
        <v>1419</v>
      </c>
      <c r="D666" s="284">
        <v>0</v>
      </c>
      <c r="E666" s="284">
        <v>613.32000000000005</v>
      </c>
      <c r="F666" s="284">
        <v>613.32000000000005</v>
      </c>
      <c r="G666" s="283" t="s">
        <v>1988</v>
      </c>
    </row>
    <row r="667" spans="1:7" ht="15" x14ac:dyDescent="0.2">
      <c r="A667" s="283" t="s">
        <v>3012</v>
      </c>
      <c r="B667" s="283" t="s">
        <v>3013</v>
      </c>
      <c r="C667" s="283" t="s">
        <v>1419</v>
      </c>
      <c r="D667" s="284">
        <v>0</v>
      </c>
      <c r="E667" s="284">
        <v>1174.26</v>
      </c>
      <c r="F667" s="284">
        <v>1174.26</v>
      </c>
      <c r="G667" s="283" t="s">
        <v>1988</v>
      </c>
    </row>
    <row r="668" spans="1:7" ht="15" x14ac:dyDescent="0.2">
      <c r="A668" s="283" t="s">
        <v>3014</v>
      </c>
      <c r="B668" s="283" t="s">
        <v>3015</v>
      </c>
      <c r="C668" s="283" t="s">
        <v>1419</v>
      </c>
      <c r="D668" s="284">
        <v>0</v>
      </c>
      <c r="E668" s="284">
        <v>953237.32</v>
      </c>
      <c r="F668" s="284">
        <v>953237.32</v>
      </c>
      <c r="G668" s="283" t="s">
        <v>1988</v>
      </c>
    </row>
    <row r="669" spans="1:7" ht="15" x14ac:dyDescent="0.2">
      <c r="A669" s="283" t="s">
        <v>3016</v>
      </c>
      <c r="B669" s="283" t="s">
        <v>3017</v>
      </c>
      <c r="C669" s="283" t="s">
        <v>1419</v>
      </c>
      <c r="D669" s="284">
        <v>0</v>
      </c>
      <c r="E669" s="284">
        <v>659.55</v>
      </c>
      <c r="F669" s="284">
        <v>659.55</v>
      </c>
      <c r="G669" s="283" t="s">
        <v>1988</v>
      </c>
    </row>
    <row r="670" spans="1:7" ht="15" x14ac:dyDescent="0.2">
      <c r="A670" s="283" t="s">
        <v>3018</v>
      </c>
      <c r="B670" s="283" t="s">
        <v>1111</v>
      </c>
      <c r="C670" s="283" t="s">
        <v>1419</v>
      </c>
      <c r="D670" s="284">
        <v>0</v>
      </c>
      <c r="E670" s="284">
        <v>389290.72</v>
      </c>
      <c r="F670" s="284">
        <v>389290.72</v>
      </c>
      <c r="G670" s="283" t="s">
        <v>1988</v>
      </c>
    </row>
    <row r="671" spans="1:7" ht="15" x14ac:dyDescent="0.2">
      <c r="A671" s="283" t="s">
        <v>3019</v>
      </c>
      <c r="B671" s="283" t="s">
        <v>123</v>
      </c>
      <c r="C671" s="283" t="s">
        <v>1419</v>
      </c>
      <c r="D671" s="284">
        <v>0</v>
      </c>
      <c r="E671" s="284">
        <v>4802.8999999999996</v>
      </c>
      <c r="F671" s="284">
        <v>4802.8999999999996</v>
      </c>
      <c r="G671" s="283" t="s">
        <v>1988</v>
      </c>
    </row>
    <row r="672" spans="1:7" ht="15" x14ac:dyDescent="0.2">
      <c r="A672" s="283" t="s">
        <v>3020</v>
      </c>
      <c r="B672" s="283" t="s">
        <v>1114</v>
      </c>
      <c r="C672" s="283" t="s">
        <v>1419</v>
      </c>
      <c r="D672" s="284">
        <v>0</v>
      </c>
      <c r="E672" s="284">
        <v>41.01</v>
      </c>
      <c r="F672" s="284">
        <v>41.01</v>
      </c>
      <c r="G672" s="283" t="s">
        <v>1988</v>
      </c>
    </row>
  </sheetData>
  <autoFilter ref="A1:L672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9" sqref="D19"/>
    </sheetView>
  </sheetViews>
  <sheetFormatPr defaultColWidth="8.7109375" defaultRowHeight="12.75" x14ac:dyDescent="0.2"/>
  <cols>
    <col min="1" max="1" width="19.5703125" style="276" customWidth="1"/>
    <col min="2" max="2" width="12.7109375" style="276" bestFit="1" customWidth="1"/>
    <col min="3" max="3" width="13.7109375" style="276" bestFit="1" customWidth="1"/>
    <col min="4" max="4" width="12.7109375" style="276" bestFit="1" customWidth="1"/>
    <col min="5" max="16384" width="8.7109375" style="276"/>
  </cols>
  <sheetData>
    <row r="1" spans="1:4" x14ac:dyDescent="0.2">
      <c r="B1" s="276" t="s">
        <v>1857</v>
      </c>
      <c r="C1" s="276" t="s">
        <v>1858</v>
      </c>
      <c r="D1" s="276" t="s">
        <v>1859</v>
      </c>
    </row>
    <row r="2" spans="1:4" x14ac:dyDescent="0.2">
      <c r="A2" s="276" t="s">
        <v>1856</v>
      </c>
      <c r="B2" s="278">
        <f>+'CE 2018'!D392-'CE 2018'!D393-'CE 2018'!D399</f>
        <v>4976000</v>
      </c>
      <c r="C2" s="278">
        <f>-B2+D2</f>
        <v>-3328881.9400000004</v>
      </c>
      <c r="D2" s="278">
        <f>+SP_2018!J226</f>
        <v>1647118.0599999996</v>
      </c>
    </row>
    <row r="3" spans="1:4" x14ac:dyDescent="0.2">
      <c r="A3" s="276" t="s">
        <v>1860</v>
      </c>
      <c r="B3" s="278">
        <f>+'CE 2018'!D387</f>
        <v>0</v>
      </c>
      <c r="C3" s="278">
        <f>-B3+D3</f>
        <v>-524985</v>
      </c>
      <c r="D3" s="279">
        <f>+SP_2018!J219</f>
        <v>-524985</v>
      </c>
    </row>
    <row r="4" spans="1:4" x14ac:dyDescent="0.2">
      <c r="A4" s="276" t="s">
        <v>1861</v>
      </c>
      <c r="B4" s="278">
        <f>+'CE 2018'!D380</f>
        <v>2071969.3399999999</v>
      </c>
      <c r="C4" s="278">
        <f>-B4+D4</f>
        <v>-4828135.700000003</v>
      </c>
      <c r="D4" s="279">
        <f>+SP_2018!J205</f>
        <v>-2756166.3600000031</v>
      </c>
    </row>
    <row r="5" spans="1:4" x14ac:dyDescent="0.2">
      <c r="A5" s="276" t="s">
        <v>1862</v>
      </c>
      <c r="B5" s="278">
        <f>+'CE 2018'!D393+'CE 2018'!D399</f>
        <v>838395.48</v>
      </c>
      <c r="C5" s="278">
        <f>-B5+D5</f>
        <v>-3608017.5</v>
      </c>
      <c r="D5" s="279">
        <f>+SP_2018!J230</f>
        <v>-2769622.02</v>
      </c>
    </row>
    <row r="6" spans="1:4" x14ac:dyDescent="0.2">
      <c r="B6" s="278">
        <f>SUM(B2:B5)</f>
        <v>7886364.8200000003</v>
      </c>
      <c r="C6" s="278">
        <f>SUM(C2:C5)</f>
        <v>-12290020.140000004</v>
      </c>
      <c r="D6" s="278">
        <f>SUM(D2:D5)</f>
        <v>-4403655.320000004</v>
      </c>
    </row>
    <row r="7" spans="1:4" x14ac:dyDescent="0.2">
      <c r="B7" s="278"/>
      <c r="C7" s="278"/>
      <c r="D7" s="278"/>
    </row>
    <row r="8" spans="1:4" x14ac:dyDescent="0.2">
      <c r="B8" s="278"/>
      <c r="C8" s="278"/>
      <c r="D8" s="278"/>
    </row>
    <row r="9" spans="1:4" x14ac:dyDescent="0.2">
      <c r="B9" s="278"/>
      <c r="C9" s="278"/>
      <c r="D9" s="278"/>
    </row>
    <row r="10" spans="1:4" x14ac:dyDescent="0.2">
      <c r="B10" s="277"/>
      <c r="C10" s="277"/>
      <c r="D10" s="277"/>
    </row>
    <row r="11" spans="1:4" x14ac:dyDescent="0.2">
      <c r="B11" s="277"/>
      <c r="C11" s="277"/>
      <c r="D11" s="277"/>
    </row>
    <row r="12" spans="1:4" x14ac:dyDescent="0.2">
      <c r="B12" s="277"/>
      <c r="C12" s="277"/>
      <c r="D12" s="277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589"/>
  <sheetViews>
    <sheetView showGridLines="0" view="pageBreakPreview" topLeftCell="D325" zoomScale="90" zoomScaleNormal="90" zoomScaleSheetLayoutView="90" workbookViewId="0">
      <selection activeCell="H338" sqref="H338"/>
    </sheetView>
  </sheetViews>
  <sheetFormatPr defaultColWidth="10.28515625" defaultRowHeight="15" x14ac:dyDescent="0.25"/>
  <cols>
    <col min="1" max="1" width="7.42578125" style="552" hidden="1" customWidth="1"/>
    <col min="2" max="2" width="6.7109375" style="552" hidden="1" customWidth="1"/>
    <col min="3" max="3" width="5.42578125" style="552" hidden="1" customWidth="1"/>
    <col min="4" max="4" width="13.140625" style="373" customWidth="1"/>
    <col min="5" max="5" width="119.140625" style="373" customWidth="1"/>
    <col min="6" max="6" width="7" style="555" customWidth="1"/>
    <col min="7" max="7" width="24" style="374" customWidth="1"/>
    <col min="8" max="8" width="1.42578125" style="557" customWidth="1"/>
    <col min="9" max="9" width="17.42578125" style="557" customWidth="1"/>
    <col min="10" max="10" width="1.28515625" style="558" customWidth="1"/>
    <col min="11" max="11" width="22.140625" style="557" customWidth="1"/>
    <col min="12" max="12" width="20.28515625" style="557" customWidth="1"/>
    <col min="13" max="13" width="1.7109375" style="557" customWidth="1"/>
    <col min="14" max="14" width="30.42578125" style="557" customWidth="1"/>
    <col min="15" max="15" width="1.7109375" style="557" customWidth="1"/>
    <col min="16" max="16" width="20.42578125" style="557" customWidth="1"/>
    <col min="17" max="17" width="3.28515625" style="557" customWidth="1"/>
    <col min="18" max="18" width="12.85546875" style="557" customWidth="1"/>
    <col min="19" max="19" width="13.7109375" style="557" customWidth="1"/>
    <col min="20" max="20" width="9.42578125" style="557" customWidth="1"/>
    <col min="21" max="21" width="8" style="557" customWidth="1"/>
    <col min="22" max="22" width="4.85546875" style="557" customWidth="1"/>
    <col min="23" max="23" width="12.5703125" style="557" customWidth="1"/>
    <col min="24" max="24" width="5.42578125" style="557" customWidth="1"/>
    <col min="25" max="25" width="21.42578125" style="557" customWidth="1"/>
    <col min="26" max="26" width="1.7109375" style="557" customWidth="1"/>
    <col min="27" max="27" width="3.42578125" style="552" customWidth="1"/>
    <col min="28" max="28" width="9.28515625" style="552" customWidth="1"/>
    <col min="29" max="29" width="5.28515625" style="552" customWidth="1"/>
    <col min="30" max="32" width="3.28515625" style="552" customWidth="1"/>
    <col min="33" max="33" width="12.5703125" style="559" customWidth="1"/>
    <col min="34" max="34" width="13" style="560" customWidth="1"/>
    <col min="35" max="234" width="10.28515625" style="552"/>
    <col min="235" max="243" width="9.140625" style="552" customWidth="1"/>
    <col min="244" max="244" width="1" style="552" customWidth="1"/>
    <col min="245" max="248" width="3.28515625" style="552" customWidth="1"/>
    <col min="249" max="249" width="1.85546875" style="552" customWidth="1"/>
    <col min="250" max="250" width="17.85546875" style="552" customWidth="1"/>
    <col min="251" max="251" width="1.85546875" style="552" customWidth="1"/>
    <col min="252" max="255" width="3.28515625" style="552" customWidth="1"/>
    <col min="256" max="256" width="1.85546875" style="552" customWidth="1"/>
    <col min="257" max="257" width="12.42578125" style="552" customWidth="1"/>
    <col min="258" max="258" width="1.85546875" style="552" customWidth="1"/>
    <col min="259" max="261" width="3" style="552" customWidth="1"/>
    <col min="262" max="262" width="4.42578125" style="552" customWidth="1"/>
    <col min="263" max="264" width="3" style="552" customWidth="1"/>
    <col min="265" max="270" width="3.28515625" style="552" customWidth="1"/>
    <col min="271" max="272" width="9.140625" style="552" customWidth="1"/>
    <col min="273" max="276" width="3.28515625" style="552" customWidth="1"/>
    <col min="277" max="277" width="4.140625" style="552" customWidth="1"/>
    <col min="278" max="490" width="10.28515625" style="552"/>
    <col min="491" max="499" width="9.140625" style="552" customWidth="1"/>
    <col min="500" max="500" width="1" style="552" customWidth="1"/>
    <col min="501" max="504" width="3.28515625" style="552" customWidth="1"/>
    <col min="505" max="505" width="1.85546875" style="552" customWidth="1"/>
    <col min="506" max="506" width="17.85546875" style="552" customWidth="1"/>
    <col min="507" max="507" width="1.85546875" style="552" customWidth="1"/>
    <col min="508" max="511" width="3.28515625" style="552" customWidth="1"/>
    <col min="512" max="512" width="1.85546875" style="552" customWidth="1"/>
    <col min="513" max="513" width="12.42578125" style="552" customWidth="1"/>
    <col min="514" max="514" width="1.85546875" style="552" customWidth="1"/>
    <col min="515" max="517" width="3" style="552" customWidth="1"/>
    <col min="518" max="518" width="4.42578125" style="552" customWidth="1"/>
    <col min="519" max="520" width="3" style="552" customWidth="1"/>
    <col min="521" max="526" width="3.28515625" style="552" customWidth="1"/>
    <col min="527" max="528" width="9.140625" style="552" customWidth="1"/>
    <col min="529" max="532" width="3.28515625" style="552" customWidth="1"/>
    <col min="533" max="533" width="4.140625" style="552" customWidth="1"/>
    <col min="534" max="746" width="10.28515625" style="552"/>
    <col min="747" max="755" width="9.140625" style="552" customWidth="1"/>
    <col min="756" max="756" width="1" style="552" customWidth="1"/>
    <col min="757" max="760" width="3.28515625" style="552" customWidth="1"/>
    <col min="761" max="761" width="1.85546875" style="552" customWidth="1"/>
    <col min="762" max="762" width="17.85546875" style="552" customWidth="1"/>
    <col min="763" max="763" width="1.85546875" style="552" customWidth="1"/>
    <col min="764" max="767" width="3.28515625" style="552" customWidth="1"/>
    <col min="768" max="768" width="1.85546875" style="552" customWidth="1"/>
    <col min="769" max="769" width="12.42578125" style="552" customWidth="1"/>
    <col min="770" max="770" width="1.85546875" style="552" customWidth="1"/>
    <col min="771" max="773" width="3" style="552" customWidth="1"/>
    <col min="774" max="774" width="4.42578125" style="552" customWidth="1"/>
    <col min="775" max="776" width="3" style="552" customWidth="1"/>
    <col min="777" max="782" width="3.28515625" style="552" customWidth="1"/>
    <col min="783" max="784" width="9.140625" style="552" customWidth="1"/>
    <col min="785" max="788" width="3.28515625" style="552" customWidth="1"/>
    <col min="789" max="789" width="4.140625" style="552" customWidth="1"/>
    <col min="790" max="1002" width="10.28515625" style="552"/>
    <col min="1003" max="1011" width="9.140625" style="552" customWidth="1"/>
    <col min="1012" max="1012" width="1" style="552" customWidth="1"/>
    <col min="1013" max="1016" width="3.28515625" style="552" customWidth="1"/>
    <col min="1017" max="1017" width="1.85546875" style="552" customWidth="1"/>
    <col min="1018" max="1018" width="17.85546875" style="552" customWidth="1"/>
    <col min="1019" max="1019" width="1.85546875" style="552" customWidth="1"/>
    <col min="1020" max="1023" width="3.28515625" style="552" customWidth="1"/>
    <col min="1024" max="1024" width="1.85546875" style="552" customWidth="1"/>
    <col min="1025" max="1025" width="12.42578125" style="552" customWidth="1"/>
    <col min="1026" max="1026" width="1.85546875" style="552" customWidth="1"/>
    <col min="1027" max="1029" width="3" style="552" customWidth="1"/>
    <col min="1030" max="1030" width="4.42578125" style="552" customWidth="1"/>
    <col min="1031" max="1032" width="3" style="552" customWidth="1"/>
    <col min="1033" max="1038" width="3.28515625" style="552" customWidth="1"/>
    <col min="1039" max="1040" width="9.140625" style="552" customWidth="1"/>
    <col min="1041" max="1044" width="3.28515625" style="552" customWidth="1"/>
    <col min="1045" max="1045" width="4.140625" style="552" customWidth="1"/>
    <col min="1046" max="1258" width="10.28515625" style="552"/>
    <col min="1259" max="1267" width="9.140625" style="552" customWidth="1"/>
    <col min="1268" max="1268" width="1" style="552" customWidth="1"/>
    <col min="1269" max="1272" width="3.28515625" style="552" customWidth="1"/>
    <col min="1273" max="1273" width="1.85546875" style="552" customWidth="1"/>
    <col min="1274" max="1274" width="17.85546875" style="552" customWidth="1"/>
    <col min="1275" max="1275" width="1.85546875" style="552" customWidth="1"/>
    <col min="1276" max="1279" width="3.28515625" style="552" customWidth="1"/>
    <col min="1280" max="1280" width="1.85546875" style="552" customWidth="1"/>
    <col min="1281" max="1281" width="12.42578125" style="552" customWidth="1"/>
    <col min="1282" max="1282" width="1.85546875" style="552" customWidth="1"/>
    <col min="1283" max="1285" width="3" style="552" customWidth="1"/>
    <col min="1286" max="1286" width="4.42578125" style="552" customWidth="1"/>
    <col min="1287" max="1288" width="3" style="552" customWidth="1"/>
    <col min="1289" max="1294" width="3.28515625" style="552" customWidth="1"/>
    <col min="1295" max="1296" width="9.140625" style="552" customWidth="1"/>
    <col min="1297" max="1300" width="3.28515625" style="552" customWidth="1"/>
    <col min="1301" max="1301" width="4.140625" style="552" customWidth="1"/>
    <col min="1302" max="1514" width="10.28515625" style="552"/>
    <col min="1515" max="1523" width="9.140625" style="552" customWidth="1"/>
    <col min="1524" max="1524" width="1" style="552" customWidth="1"/>
    <col min="1525" max="1528" width="3.28515625" style="552" customWidth="1"/>
    <col min="1529" max="1529" width="1.85546875" style="552" customWidth="1"/>
    <col min="1530" max="1530" width="17.85546875" style="552" customWidth="1"/>
    <col min="1531" max="1531" width="1.85546875" style="552" customWidth="1"/>
    <col min="1532" max="1535" width="3.28515625" style="552" customWidth="1"/>
    <col min="1536" max="1536" width="1.85546875" style="552" customWidth="1"/>
    <col min="1537" max="1537" width="12.42578125" style="552" customWidth="1"/>
    <col min="1538" max="1538" width="1.85546875" style="552" customWidth="1"/>
    <col min="1539" max="1541" width="3" style="552" customWidth="1"/>
    <col min="1542" max="1542" width="4.42578125" style="552" customWidth="1"/>
    <col min="1543" max="1544" width="3" style="552" customWidth="1"/>
    <col min="1545" max="1550" width="3.28515625" style="552" customWidth="1"/>
    <col min="1551" max="1552" width="9.140625" style="552" customWidth="1"/>
    <col min="1553" max="1556" width="3.28515625" style="552" customWidth="1"/>
    <col min="1557" max="1557" width="4.140625" style="552" customWidth="1"/>
    <col min="1558" max="1770" width="10.28515625" style="552"/>
    <col min="1771" max="1779" width="9.140625" style="552" customWidth="1"/>
    <col min="1780" max="1780" width="1" style="552" customWidth="1"/>
    <col min="1781" max="1784" width="3.28515625" style="552" customWidth="1"/>
    <col min="1785" max="1785" width="1.85546875" style="552" customWidth="1"/>
    <col min="1786" max="1786" width="17.85546875" style="552" customWidth="1"/>
    <col min="1787" max="1787" width="1.85546875" style="552" customWidth="1"/>
    <col min="1788" max="1791" width="3.28515625" style="552" customWidth="1"/>
    <col min="1792" max="1792" width="1.85546875" style="552" customWidth="1"/>
    <col min="1793" max="1793" width="12.42578125" style="552" customWidth="1"/>
    <col min="1794" max="1794" width="1.85546875" style="552" customWidth="1"/>
    <col min="1795" max="1797" width="3" style="552" customWidth="1"/>
    <col min="1798" max="1798" width="4.42578125" style="552" customWidth="1"/>
    <col min="1799" max="1800" width="3" style="552" customWidth="1"/>
    <col min="1801" max="1806" width="3.28515625" style="552" customWidth="1"/>
    <col min="1807" max="1808" width="9.140625" style="552" customWidth="1"/>
    <col min="1809" max="1812" width="3.28515625" style="552" customWidth="1"/>
    <col min="1813" max="1813" width="4.140625" style="552" customWidth="1"/>
    <col min="1814" max="2026" width="10.28515625" style="552"/>
    <col min="2027" max="2035" width="9.140625" style="552" customWidth="1"/>
    <col min="2036" max="2036" width="1" style="552" customWidth="1"/>
    <col min="2037" max="2040" width="3.28515625" style="552" customWidth="1"/>
    <col min="2041" max="2041" width="1.85546875" style="552" customWidth="1"/>
    <col min="2042" max="2042" width="17.85546875" style="552" customWidth="1"/>
    <col min="2043" max="2043" width="1.85546875" style="552" customWidth="1"/>
    <col min="2044" max="2047" width="3.28515625" style="552" customWidth="1"/>
    <col min="2048" max="2048" width="1.85546875" style="552" customWidth="1"/>
    <col min="2049" max="2049" width="12.42578125" style="552" customWidth="1"/>
    <col min="2050" max="2050" width="1.85546875" style="552" customWidth="1"/>
    <col min="2051" max="2053" width="3" style="552" customWidth="1"/>
    <col min="2054" max="2054" width="4.42578125" style="552" customWidth="1"/>
    <col min="2055" max="2056" width="3" style="552" customWidth="1"/>
    <col min="2057" max="2062" width="3.28515625" style="552" customWidth="1"/>
    <col min="2063" max="2064" width="9.140625" style="552" customWidth="1"/>
    <col min="2065" max="2068" width="3.28515625" style="552" customWidth="1"/>
    <col min="2069" max="2069" width="4.140625" style="552" customWidth="1"/>
    <col min="2070" max="2282" width="10.28515625" style="552"/>
    <col min="2283" max="2291" width="9.140625" style="552" customWidth="1"/>
    <col min="2292" max="2292" width="1" style="552" customWidth="1"/>
    <col min="2293" max="2296" width="3.28515625" style="552" customWidth="1"/>
    <col min="2297" max="2297" width="1.85546875" style="552" customWidth="1"/>
    <col min="2298" max="2298" width="17.85546875" style="552" customWidth="1"/>
    <col min="2299" max="2299" width="1.85546875" style="552" customWidth="1"/>
    <col min="2300" max="2303" width="3.28515625" style="552" customWidth="1"/>
    <col min="2304" max="2304" width="1.85546875" style="552" customWidth="1"/>
    <col min="2305" max="2305" width="12.42578125" style="552" customWidth="1"/>
    <col min="2306" max="2306" width="1.85546875" style="552" customWidth="1"/>
    <col min="2307" max="2309" width="3" style="552" customWidth="1"/>
    <col min="2310" max="2310" width="4.42578125" style="552" customWidth="1"/>
    <col min="2311" max="2312" width="3" style="552" customWidth="1"/>
    <col min="2313" max="2318" width="3.28515625" style="552" customWidth="1"/>
    <col min="2319" max="2320" width="9.140625" style="552" customWidth="1"/>
    <col min="2321" max="2324" width="3.28515625" style="552" customWidth="1"/>
    <col min="2325" max="2325" width="4.140625" style="552" customWidth="1"/>
    <col min="2326" max="2538" width="10.28515625" style="552"/>
    <col min="2539" max="2547" width="9.140625" style="552" customWidth="1"/>
    <col min="2548" max="2548" width="1" style="552" customWidth="1"/>
    <col min="2549" max="2552" width="3.28515625" style="552" customWidth="1"/>
    <col min="2553" max="2553" width="1.85546875" style="552" customWidth="1"/>
    <col min="2554" max="2554" width="17.85546875" style="552" customWidth="1"/>
    <col min="2555" max="2555" width="1.85546875" style="552" customWidth="1"/>
    <col min="2556" max="2559" width="3.28515625" style="552" customWidth="1"/>
    <col min="2560" max="2560" width="1.85546875" style="552" customWidth="1"/>
    <col min="2561" max="2561" width="12.42578125" style="552" customWidth="1"/>
    <col min="2562" max="2562" width="1.85546875" style="552" customWidth="1"/>
    <col min="2563" max="2565" width="3" style="552" customWidth="1"/>
    <col min="2566" max="2566" width="4.42578125" style="552" customWidth="1"/>
    <col min="2567" max="2568" width="3" style="552" customWidth="1"/>
    <col min="2569" max="2574" width="3.28515625" style="552" customWidth="1"/>
    <col min="2575" max="2576" width="9.140625" style="552" customWidth="1"/>
    <col min="2577" max="2580" width="3.28515625" style="552" customWidth="1"/>
    <col min="2581" max="2581" width="4.140625" style="552" customWidth="1"/>
    <col min="2582" max="2794" width="10.28515625" style="552"/>
    <col min="2795" max="2803" width="9.140625" style="552" customWidth="1"/>
    <col min="2804" max="2804" width="1" style="552" customWidth="1"/>
    <col min="2805" max="2808" width="3.28515625" style="552" customWidth="1"/>
    <col min="2809" max="2809" width="1.85546875" style="552" customWidth="1"/>
    <col min="2810" max="2810" width="17.85546875" style="552" customWidth="1"/>
    <col min="2811" max="2811" width="1.85546875" style="552" customWidth="1"/>
    <col min="2812" max="2815" width="3.28515625" style="552" customWidth="1"/>
    <col min="2816" max="2816" width="1.85546875" style="552" customWidth="1"/>
    <col min="2817" max="2817" width="12.42578125" style="552" customWidth="1"/>
    <col min="2818" max="2818" width="1.85546875" style="552" customWidth="1"/>
    <col min="2819" max="2821" width="3" style="552" customWidth="1"/>
    <col min="2822" max="2822" width="4.42578125" style="552" customWidth="1"/>
    <col min="2823" max="2824" width="3" style="552" customWidth="1"/>
    <col min="2825" max="2830" width="3.28515625" style="552" customWidth="1"/>
    <col min="2831" max="2832" width="9.140625" style="552" customWidth="1"/>
    <col min="2833" max="2836" width="3.28515625" style="552" customWidth="1"/>
    <col min="2837" max="2837" width="4.140625" style="552" customWidth="1"/>
    <col min="2838" max="3050" width="10.28515625" style="552"/>
    <col min="3051" max="3059" width="9.140625" style="552" customWidth="1"/>
    <col min="3060" max="3060" width="1" style="552" customWidth="1"/>
    <col min="3061" max="3064" width="3.28515625" style="552" customWidth="1"/>
    <col min="3065" max="3065" width="1.85546875" style="552" customWidth="1"/>
    <col min="3066" max="3066" width="17.85546875" style="552" customWidth="1"/>
    <col min="3067" max="3067" width="1.85546875" style="552" customWidth="1"/>
    <col min="3068" max="3071" width="3.28515625" style="552" customWidth="1"/>
    <col min="3072" max="3072" width="1.85546875" style="552" customWidth="1"/>
    <col min="3073" max="3073" width="12.42578125" style="552" customWidth="1"/>
    <col min="3074" max="3074" width="1.85546875" style="552" customWidth="1"/>
    <col min="3075" max="3077" width="3" style="552" customWidth="1"/>
    <col min="3078" max="3078" width="4.42578125" style="552" customWidth="1"/>
    <col min="3079" max="3080" width="3" style="552" customWidth="1"/>
    <col min="3081" max="3086" width="3.28515625" style="552" customWidth="1"/>
    <col min="3087" max="3088" width="9.140625" style="552" customWidth="1"/>
    <col min="3089" max="3092" width="3.28515625" style="552" customWidth="1"/>
    <col min="3093" max="3093" width="4.140625" style="552" customWidth="1"/>
    <col min="3094" max="3306" width="10.28515625" style="552"/>
    <col min="3307" max="3315" width="9.140625" style="552" customWidth="1"/>
    <col min="3316" max="3316" width="1" style="552" customWidth="1"/>
    <col min="3317" max="3320" width="3.28515625" style="552" customWidth="1"/>
    <col min="3321" max="3321" width="1.85546875" style="552" customWidth="1"/>
    <col min="3322" max="3322" width="17.85546875" style="552" customWidth="1"/>
    <col min="3323" max="3323" width="1.85546875" style="552" customWidth="1"/>
    <col min="3324" max="3327" width="3.28515625" style="552" customWidth="1"/>
    <col min="3328" max="3328" width="1.85546875" style="552" customWidth="1"/>
    <col min="3329" max="3329" width="12.42578125" style="552" customWidth="1"/>
    <col min="3330" max="3330" width="1.85546875" style="552" customWidth="1"/>
    <col min="3331" max="3333" width="3" style="552" customWidth="1"/>
    <col min="3334" max="3334" width="4.42578125" style="552" customWidth="1"/>
    <col min="3335" max="3336" width="3" style="552" customWidth="1"/>
    <col min="3337" max="3342" width="3.28515625" style="552" customWidth="1"/>
    <col min="3343" max="3344" width="9.140625" style="552" customWidth="1"/>
    <col min="3345" max="3348" width="3.28515625" style="552" customWidth="1"/>
    <col min="3349" max="3349" width="4.140625" style="552" customWidth="1"/>
    <col min="3350" max="3562" width="10.28515625" style="552"/>
    <col min="3563" max="3571" width="9.140625" style="552" customWidth="1"/>
    <col min="3572" max="3572" width="1" style="552" customWidth="1"/>
    <col min="3573" max="3576" width="3.28515625" style="552" customWidth="1"/>
    <col min="3577" max="3577" width="1.85546875" style="552" customWidth="1"/>
    <col min="3578" max="3578" width="17.85546875" style="552" customWidth="1"/>
    <col min="3579" max="3579" width="1.85546875" style="552" customWidth="1"/>
    <col min="3580" max="3583" width="3.28515625" style="552" customWidth="1"/>
    <col min="3584" max="3584" width="1.85546875" style="552" customWidth="1"/>
    <col min="3585" max="3585" width="12.42578125" style="552" customWidth="1"/>
    <col min="3586" max="3586" width="1.85546875" style="552" customWidth="1"/>
    <col min="3587" max="3589" width="3" style="552" customWidth="1"/>
    <col min="3590" max="3590" width="4.42578125" style="552" customWidth="1"/>
    <col min="3591" max="3592" width="3" style="552" customWidth="1"/>
    <col min="3593" max="3598" width="3.28515625" style="552" customWidth="1"/>
    <col min="3599" max="3600" width="9.140625" style="552" customWidth="1"/>
    <col min="3601" max="3604" width="3.28515625" style="552" customWidth="1"/>
    <col min="3605" max="3605" width="4.140625" style="552" customWidth="1"/>
    <col min="3606" max="3818" width="10.28515625" style="552"/>
    <col min="3819" max="3827" width="9.140625" style="552" customWidth="1"/>
    <col min="3828" max="3828" width="1" style="552" customWidth="1"/>
    <col min="3829" max="3832" width="3.28515625" style="552" customWidth="1"/>
    <col min="3833" max="3833" width="1.85546875" style="552" customWidth="1"/>
    <col min="3834" max="3834" width="17.85546875" style="552" customWidth="1"/>
    <col min="3835" max="3835" width="1.85546875" style="552" customWidth="1"/>
    <col min="3836" max="3839" width="3.28515625" style="552" customWidth="1"/>
    <col min="3840" max="3840" width="1.85546875" style="552" customWidth="1"/>
    <col min="3841" max="3841" width="12.42578125" style="552" customWidth="1"/>
    <col min="3842" max="3842" width="1.85546875" style="552" customWidth="1"/>
    <col min="3843" max="3845" width="3" style="552" customWidth="1"/>
    <col min="3846" max="3846" width="4.42578125" style="552" customWidth="1"/>
    <col min="3847" max="3848" width="3" style="552" customWidth="1"/>
    <col min="3849" max="3854" width="3.28515625" style="552" customWidth="1"/>
    <col min="3855" max="3856" width="9.140625" style="552" customWidth="1"/>
    <col min="3857" max="3860" width="3.28515625" style="552" customWidth="1"/>
    <col min="3861" max="3861" width="4.140625" style="552" customWidth="1"/>
    <col min="3862" max="4074" width="10.28515625" style="552"/>
    <col min="4075" max="4083" width="9.140625" style="552" customWidth="1"/>
    <col min="4084" max="4084" width="1" style="552" customWidth="1"/>
    <col min="4085" max="4088" width="3.28515625" style="552" customWidth="1"/>
    <col min="4089" max="4089" width="1.85546875" style="552" customWidth="1"/>
    <col min="4090" max="4090" width="17.85546875" style="552" customWidth="1"/>
    <col min="4091" max="4091" width="1.85546875" style="552" customWidth="1"/>
    <col min="4092" max="4095" width="3.28515625" style="552" customWidth="1"/>
    <col min="4096" max="4096" width="1.85546875" style="552" customWidth="1"/>
    <col min="4097" max="4097" width="12.42578125" style="552" customWidth="1"/>
    <col min="4098" max="4098" width="1.85546875" style="552" customWidth="1"/>
    <col min="4099" max="4101" width="3" style="552" customWidth="1"/>
    <col min="4102" max="4102" width="4.42578125" style="552" customWidth="1"/>
    <col min="4103" max="4104" width="3" style="552" customWidth="1"/>
    <col min="4105" max="4110" width="3.28515625" style="552" customWidth="1"/>
    <col min="4111" max="4112" width="9.140625" style="552" customWidth="1"/>
    <col min="4113" max="4116" width="3.28515625" style="552" customWidth="1"/>
    <col min="4117" max="4117" width="4.140625" style="552" customWidth="1"/>
    <col min="4118" max="4330" width="10.28515625" style="552"/>
    <col min="4331" max="4339" width="9.140625" style="552" customWidth="1"/>
    <col min="4340" max="4340" width="1" style="552" customWidth="1"/>
    <col min="4341" max="4344" width="3.28515625" style="552" customWidth="1"/>
    <col min="4345" max="4345" width="1.85546875" style="552" customWidth="1"/>
    <col min="4346" max="4346" width="17.85546875" style="552" customWidth="1"/>
    <col min="4347" max="4347" width="1.85546875" style="552" customWidth="1"/>
    <col min="4348" max="4351" width="3.28515625" style="552" customWidth="1"/>
    <col min="4352" max="4352" width="1.85546875" style="552" customWidth="1"/>
    <col min="4353" max="4353" width="12.42578125" style="552" customWidth="1"/>
    <col min="4354" max="4354" width="1.85546875" style="552" customWidth="1"/>
    <col min="4355" max="4357" width="3" style="552" customWidth="1"/>
    <col min="4358" max="4358" width="4.42578125" style="552" customWidth="1"/>
    <col min="4359" max="4360" width="3" style="552" customWidth="1"/>
    <col min="4361" max="4366" width="3.28515625" style="552" customWidth="1"/>
    <col min="4367" max="4368" width="9.140625" style="552" customWidth="1"/>
    <col min="4369" max="4372" width="3.28515625" style="552" customWidth="1"/>
    <col min="4373" max="4373" width="4.140625" style="552" customWidth="1"/>
    <col min="4374" max="4586" width="10.28515625" style="552"/>
    <col min="4587" max="4595" width="9.140625" style="552" customWidth="1"/>
    <col min="4596" max="4596" width="1" style="552" customWidth="1"/>
    <col min="4597" max="4600" width="3.28515625" style="552" customWidth="1"/>
    <col min="4601" max="4601" width="1.85546875" style="552" customWidth="1"/>
    <col min="4602" max="4602" width="17.85546875" style="552" customWidth="1"/>
    <col min="4603" max="4603" width="1.85546875" style="552" customWidth="1"/>
    <col min="4604" max="4607" width="3.28515625" style="552" customWidth="1"/>
    <col min="4608" max="4608" width="1.85546875" style="552" customWidth="1"/>
    <col min="4609" max="4609" width="12.42578125" style="552" customWidth="1"/>
    <col min="4610" max="4610" width="1.85546875" style="552" customWidth="1"/>
    <col min="4611" max="4613" width="3" style="552" customWidth="1"/>
    <col min="4614" max="4614" width="4.42578125" style="552" customWidth="1"/>
    <col min="4615" max="4616" width="3" style="552" customWidth="1"/>
    <col min="4617" max="4622" width="3.28515625" style="552" customWidth="1"/>
    <col min="4623" max="4624" width="9.140625" style="552" customWidth="1"/>
    <col min="4625" max="4628" width="3.28515625" style="552" customWidth="1"/>
    <col min="4629" max="4629" width="4.140625" style="552" customWidth="1"/>
    <col min="4630" max="4842" width="10.28515625" style="552"/>
    <col min="4843" max="4851" width="9.140625" style="552" customWidth="1"/>
    <col min="4852" max="4852" width="1" style="552" customWidth="1"/>
    <col min="4853" max="4856" width="3.28515625" style="552" customWidth="1"/>
    <col min="4857" max="4857" width="1.85546875" style="552" customWidth="1"/>
    <col min="4858" max="4858" width="17.85546875" style="552" customWidth="1"/>
    <col min="4859" max="4859" width="1.85546875" style="552" customWidth="1"/>
    <col min="4860" max="4863" width="3.28515625" style="552" customWidth="1"/>
    <col min="4864" max="4864" width="1.85546875" style="552" customWidth="1"/>
    <col min="4865" max="4865" width="12.42578125" style="552" customWidth="1"/>
    <col min="4866" max="4866" width="1.85546875" style="552" customWidth="1"/>
    <col min="4867" max="4869" width="3" style="552" customWidth="1"/>
    <col min="4870" max="4870" width="4.42578125" style="552" customWidth="1"/>
    <col min="4871" max="4872" width="3" style="552" customWidth="1"/>
    <col min="4873" max="4878" width="3.28515625" style="552" customWidth="1"/>
    <col min="4879" max="4880" width="9.140625" style="552" customWidth="1"/>
    <col min="4881" max="4884" width="3.28515625" style="552" customWidth="1"/>
    <col min="4885" max="4885" width="4.140625" style="552" customWidth="1"/>
    <col min="4886" max="5098" width="10.28515625" style="552"/>
    <col min="5099" max="5107" width="9.140625" style="552" customWidth="1"/>
    <col min="5108" max="5108" width="1" style="552" customWidth="1"/>
    <col min="5109" max="5112" width="3.28515625" style="552" customWidth="1"/>
    <col min="5113" max="5113" width="1.85546875" style="552" customWidth="1"/>
    <col min="5114" max="5114" width="17.85546875" style="552" customWidth="1"/>
    <col min="5115" max="5115" width="1.85546875" style="552" customWidth="1"/>
    <col min="5116" max="5119" width="3.28515625" style="552" customWidth="1"/>
    <col min="5120" max="5120" width="1.85546875" style="552" customWidth="1"/>
    <col min="5121" max="5121" width="12.42578125" style="552" customWidth="1"/>
    <col min="5122" max="5122" width="1.85546875" style="552" customWidth="1"/>
    <col min="5123" max="5125" width="3" style="552" customWidth="1"/>
    <col min="5126" max="5126" width="4.42578125" style="552" customWidth="1"/>
    <col min="5127" max="5128" width="3" style="552" customWidth="1"/>
    <col min="5129" max="5134" width="3.28515625" style="552" customWidth="1"/>
    <col min="5135" max="5136" width="9.140625" style="552" customWidth="1"/>
    <col min="5137" max="5140" width="3.28515625" style="552" customWidth="1"/>
    <col min="5141" max="5141" width="4.140625" style="552" customWidth="1"/>
    <col min="5142" max="5354" width="10.28515625" style="552"/>
    <col min="5355" max="5363" width="9.140625" style="552" customWidth="1"/>
    <col min="5364" max="5364" width="1" style="552" customWidth="1"/>
    <col min="5365" max="5368" width="3.28515625" style="552" customWidth="1"/>
    <col min="5369" max="5369" width="1.85546875" style="552" customWidth="1"/>
    <col min="5370" max="5370" width="17.85546875" style="552" customWidth="1"/>
    <col min="5371" max="5371" width="1.85546875" style="552" customWidth="1"/>
    <col min="5372" max="5375" width="3.28515625" style="552" customWidth="1"/>
    <col min="5376" max="5376" width="1.85546875" style="552" customWidth="1"/>
    <col min="5377" max="5377" width="12.42578125" style="552" customWidth="1"/>
    <col min="5378" max="5378" width="1.85546875" style="552" customWidth="1"/>
    <col min="5379" max="5381" width="3" style="552" customWidth="1"/>
    <col min="5382" max="5382" width="4.42578125" style="552" customWidth="1"/>
    <col min="5383" max="5384" width="3" style="552" customWidth="1"/>
    <col min="5385" max="5390" width="3.28515625" style="552" customWidth="1"/>
    <col min="5391" max="5392" width="9.140625" style="552" customWidth="1"/>
    <col min="5393" max="5396" width="3.28515625" style="552" customWidth="1"/>
    <col min="5397" max="5397" width="4.140625" style="552" customWidth="1"/>
    <col min="5398" max="5610" width="10.28515625" style="552"/>
    <col min="5611" max="5619" width="9.140625" style="552" customWidth="1"/>
    <col min="5620" max="5620" width="1" style="552" customWidth="1"/>
    <col min="5621" max="5624" width="3.28515625" style="552" customWidth="1"/>
    <col min="5625" max="5625" width="1.85546875" style="552" customWidth="1"/>
    <col min="5626" max="5626" width="17.85546875" style="552" customWidth="1"/>
    <col min="5627" max="5627" width="1.85546875" style="552" customWidth="1"/>
    <col min="5628" max="5631" width="3.28515625" style="552" customWidth="1"/>
    <col min="5632" max="5632" width="1.85546875" style="552" customWidth="1"/>
    <col min="5633" max="5633" width="12.42578125" style="552" customWidth="1"/>
    <col min="5634" max="5634" width="1.85546875" style="552" customWidth="1"/>
    <col min="5635" max="5637" width="3" style="552" customWidth="1"/>
    <col min="5638" max="5638" width="4.42578125" style="552" customWidth="1"/>
    <col min="5639" max="5640" width="3" style="552" customWidth="1"/>
    <col min="5641" max="5646" width="3.28515625" style="552" customWidth="1"/>
    <col min="5647" max="5648" width="9.140625" style="552" customWidth="1"/>
    <col min="5649" max="5652" width="3.28515625" style="552" customWidth="1"/>
    <col min="5653" max="5653" width="4.140625" style="552" customWidth="1"/>
    <col min="5654" max="5866" width="10.28515625" style="552"/>
    <col min="5867" max="5875" width="9.140625" style="552" customWidth="1"/>
    <col min="5876" max="5876" width="1" style="552" customWidth="1"/>
    <col min="5877" max="5880" width="3.28515625" style="552" customWidth="1"/>
    <col min="5881" max="5881" width="1.85546875" style="552" customWidth="1"/>
    <col min="5882" max="5882" width="17.85546875" style="552" customWidth="1"/>
    <col min="5883" max="5883" width="1.85546875" style="552" customWidth="1"/>
    <col min="5884" max="5887" width="3.28515625" style="552" customWidth="1"/>
    <col min="5888" max="5888" width="1.85546875" style="552" customWidth="1"/>
    <col min="5889" max="5889" width="12.42578125" style="552" customWidth="1"/>
    <col min="5890" max="5890" width="1.85546875" style="552" customWidth="1"/>
    <col min="5891" max="5893" width="3" style="552" customWidth="1"/>
    <col min="5894" max="5894" width="4.42578125" style="552" customWidth="1"/>
    <col min="5895" max="5896" width="3" style="552" customWidth="1"/>
    <col min="5897" max="5902" width="3.28515625" style="552" customWidth="1"/>
    <col min="5903" max="5904" width="9.140625" style="552" customWidth="1"/>
    <col min="5905" max="5908" width="3.28515625" style="552" customWidth="1"/>
    <col min="5909" max="5909" width="4.140625" style="552" customWidth="1"/>
    <col min="5910" max="6122" width="10.28515625" style="552"/>
    <col min="6123" max="6131" width="9.140625" style="552" customWidth="1"/>
    <col min="6132" max="6132" width="1" style="552" customWidth="1"/>
    <col min="6133" max="6136" width="3.28515625" style="552" customWidth="1"/>
    <col min="6137" max="6137" width="1.85546875" style="552" customWidth="1"/>
    <col min="6138" max="6138" width="17.85546875" style="552" customWidth="1"/>
    <col min="6139" max="6139" width="1.85546875" style="552" customWidth="1"/>
    <col min="6140" max="6143" width="3.28515625" style="552" customWidth="1"/>
    <col min="6144" max="6144" width="1.85546875" style="552" customWidth="1"/>
    <col min="6145" max="6145" width="12.42578125" style="552" customWidth="1"/>
    <col min="6146" max="6146" width="1.85546875" style="552" customWidth="1"/>
    <col min="6147" max="6149" width="3" style="552" customWidth="1"/>
    <col min="6150" max="6150" width="4.42578125" style="552" customWidth="1"/>
    <col min="6151" max="6152" width="3" style="552" customWidth="1"/>
    <col min="6153" max="6158" width="3.28515625" style="552" customWidth="1"/>
    <col min="6159" max="6160" width="9.140625" style="552" customWidth="1"/>
    <col min="6161" max="6164" width="3.28515625" style="552" customWidth="1"/>
    <col min="6165" max="6165" width="4.140625" style="552" customWidth="1"/>
    <col min="6166" max="6378" width="10.28515625" style="552"/>
    <col min="6379" max="6387" width="9.140625" style="552" customWidth="1"/>
    <col min="6388" max="6388" width="1" style="552" customWidth="1"/>
    <col min="6389" max="6392" width="3.28515625" style="552" customWidth="1"/>
    <col min="6393" max="6393" width="1.85546875" style="552" customWidth="1"/>
    <col min="6394" max="6394" width="17.85546875" style="552" customWidth="1"/>
    <col min="6395" max="6395" width="1.85546875" style="552" customWidth="1"/>
    <col min="6396" max="6399" width="3.28515625" style="552" customWidth="1"/>
    <col min="6400" max="6400" width="1.85546875" style="552" customWidth="1"/>
    <col min="6401" max="6401" width="12.42578125" style="552" customWidth="1"/>
    <col min="6402" max="6402" width="1.85546875" style="552" customWidth="1"/>
    <col min="6403" max="6405" width="3" style="552" customWidth="1"/>
    <col min="6406" max="6406" width="4.42578125" style="552" customWidth="1"/>
    <col min="6407" max="6408" width="3" style="552" customWidth="1"/>
    <col min="6409" max="6414" width="3.28515625" style="552" customWidth="1"/>
    <col min="6415" max="6416" width="9.140625" style="552" customWidth="1"/>
    <col min="6417" max="6420" width="3.28515625" style="552" customWidth="1"/>
    <col min="6421" max="6421" width="4.140625" style="552" customWidth="1"/>
    <col min="6422" max="6634" width="10.28515625" style="552"/>
    <col min="6635" max="6643" width="9.140625" style="552" customWidth="1"/>
    <col min="6644" max="6644" width="1" style="552" customWidth="1"/>
    <col min="6645" max="6648" width="3.28515625" style="552" customWidth="1"/>
    <col min="6649" max="6649" width="1.85546875" style="552" customWidth="1"/>
    <col min="6650" max="6650" width="17.85546875" style="552" customWidth="1"/>
    <col min="6651" max="6651" width="1.85546875" style="552" customWidth="1"/>
    <col min="6652" max="6655" width="3.28515625" style="552" customWidth="1"/>
    <col min="6656" max="6656" width="1.85546875" style="552" customWidth="1"/>
    <col min="6657" max="6657" width="12.42578125" style="552" customWidth="1"/>
    <col min="6658" max="6658" width="1.85546875" style="552" customWidth="1"/>
    <col min="6659" max="6661" width="3" style="552" customWidth="1"/>
    <col min="6662" max="6662" width="4.42578125" style="552" customWidth="1"/>
    <col min="6663" max="6664" width="3" style="552" customWidth="1"/>
    <col min="6665" max="6670" width="3.28515625" style="552" customWidth="1"/>
    <col min="6671" max="6672" width="9.140625" style="552" customWidth="1"/>
    <col min="6673" max="6676" width="3.28515625" style="552" customWidth="1"/>
    <col min="6677" max="6677" width="4.140625" style="552" customWidth="1"/>
    <col min="6678" max="6890" width="10.28515625" style="552"/>
    <col min="6891" max="6899" width="9.140625" style="552" customWidth="1"/>
    <col min="6900" max="6900" width="1" style="552" customWidth="1"/>
    <col min="6901" max="6904" width="3.28515625" style="552" customWidth="1"/>
    <col min="6905" max="6905" width="1.85546875" style="552" customWidth="1"/>
    <col min="6906" max="6906" width="17.85546875" style="552" customWidth="1"/>
    <col min="6907" max="6907" width="1.85546875" style="552" customWidth="1"/>
    <col min="6908" max="6911" width="3.28515625" style="552" customWidth="1"/>
    <col min="6912" max="6912" width="1.85546875" style="552" customWidth="1"/>
    <col min="6913" max="6913" width="12.42578125" style="552" customWidth="1"/>
    <col min="6914" max="6914" width="1.85546875" style="552" customWidth="1"/>
    <col min="6915" max="6917" width="3" style="552" customWidth="1"/>
    <col min="6918" max="6918" width="4.42578125" style="552" customWidth="1"/>
    <col min="6919" max="6920" width="3" style="552" customWidth="1"/>
    <col min="6921" max="6926" width="3.28515625" style="552" customWidth="1"/>
    <col min="6927" max="6928" width="9.140625" style="552" customWidth="1"/>
    <col min="6929" max="6932" width="3.28515625" style="552" customWidth="1"/>
    <col min="6933" max="6933" width="4.140625" style="552" customWidth="1"/>
    <col min="6934" max="7146" width="10.28515625" style="552"/>
    <col min="7147" max="7155" width="9.140625" style="552" customWidth="1"/>
    <col min="7156" max="7156" width="1" style="552" customWidth="1"/>
    <col min="7157" max="7160" width="3.28515625" style="552" customWidth="1"/>
    <col min="7161" max="7161" width="1.85546875" style="552" customWidth="1"/>
    <col min="7162" max="7162" width="17.85546875" style="552" customWidth="1"/>
    <col min="7163" max="7163" width="1.85546875" style="552" customWidth="1"/>
    <col min="7164" max="7167" width="3.28515625" style="552" customWidth="1"/>
    <col min="7168" max="7168" width="1.85546875" style="552" customWidth="1"/>
    <col min="7169" max="7169" width="12.42578125" style="552" customWidth="1"/>
    <col min="7170" max="7170" width="1.85546875" style="552" customWidth="1"/>
    <col min="7171" max="7173" width="3" style="552" customWidth="1"/>
    <col min="7174" max="7174" width="4.42578125" style="552" customWidth="1"/>
    <col min="7175" max="7176" width="3" style="552" customWidth="1"/>
    <col min="7177" max="7182" width="3.28515625" style="552" customWidth="1"/>
    <col min="7183" max="7184" width="9.140625" style="552" customWidth="1"/>
    <col min="7185" max="7188" width="3.28515625" style="552" customWidth="1"/>
    <col min="7189" max="7189" width="4.140625" style="552" customWidth="1"/>
    <col min="7190" max="7402" width="10.28515625" style="552"/>
    <col min="7403" max="7411" width="9.140625" style="552" customWidth="1"/>
    <col min="7412" max="7412" width="1" style="552" customWidth="1"/>
    <col min="7413" max="7416" width="3.28515625" style="552" customWidth="1"/>
    <col min="7417" max="7417" width="1.85546875" style="552" customWidth="1"/>
    <col min="7418" max="7418" width="17.85546875" style="552" customWidth="1"/>
    <col min="7419" max="7419" width="1.85546875" style="552" customWidth="1"/>
    <col min="7420" max="7423" width="3.28515625" style="552" customWidth="1"/>
    <col min="7424" max="7424" width="1.85546875" style="552" customWidth="1"/>
    <col min="7425" max="7425" width="12.42578125" style="552" customWidth="1"/>
    <col min="7426" max="7426" width="1.85546875" style="552" customWidth="1"/>
    <col min="7427" max="7429" width="3" style="552" customWidth="1"/>
    <col min="7430" max="7430" width="4.42578125" style="552" customWidth="1"/>
    <col min="7431" max="7432" width="3" style="552" customWidth="1"/>
    <col min="7433" max="7438" width="3.28515625" style="552" customWidth="1"/>
    <col min="7439" max="7440" width="9.140625" style="552" customWidth="1"/>
    <col min="7441" max="7444" width="3.28515625" style="552" customWidth="1"/>
    <col min="7445" max="7445" width="4.140625" style="552" customWidth="1"/>
    <col min="7446" max="7658" width="10.28515625" style="552"/>
    <col min="7659" max="7667" width="9.140625" style="552" customWidth="1"/>
    <col min="7668" max="7668" width="1" style="552" customWidth="1"/>
    <col min="7669" max="7672" width="3.28515625" style="552" customWidth="1"/>
    <col min="7673" max="7673" width="1.85546875" style="552" customWidth="1"/>
    <col min="7674" max="7674" width="17.85546875" style="552" customWidth="1"/>
    <col min="7675" max="7675" width="1.85546875" style="552" customWidth="1"/>
    <col min="7676" max="7679" width="3.28515625" style="552" customWidth="1"/>
    <col min="7680" max="7680" width="1.85546875" style="552" customWidth="1"/>
    <col min="7681" max="7681" width="12.42578125" style="552" customWidth="1"/>
    <col min="7682" max="7682" width="1.85546875" style="552" customWidth="1"/>
    <col min="7683" max="7685" width="3" style="552" customWidth="1"/>
    <col min="7686" max="7686" width="4.42578125" style="552" customWidth="1"/>
    <col min="7687" max="7688" width="3" style="552" customWidth="1"/>
    <col min="7689" max="7694" width="3.28515625" style="552" customWidth="1"/>
    <col min="7695" max="7696" width="9.140625" style="552" customWidth="1"/>
    <col min="7697" max="7700" width="3.28515625" style="552" customWidth="1"/>
    <col min="7701" max="7701" width="4.140625" style="552" customWidth="1"/>
    <col min="7702" max="7914" width="10.28515625" style="552"/>
    <col min="7915" max="7923" width="9.140625" style="552" customWidth="1"/>
    <col min="7924" max="7924" width="1" style="552" customWidth="1"/>
    <col min="7925" max="7928" width="3.28515625" style="552" customWidth="1"/>
    <col min="7929" max="7929" width="1.85546875" style="552" customWidth="1"/>
    <col min="7930" max="7930" width="17.85546875" style="552" customWidth="1"/>
    <col min="7931" max="7931" width="1.85546875" style="552" customWidth="1"/>
    <col min="7932" max="7935" width="3.28515625" style="552" customWidth="1"/>
    <col min="7936" max="7936" width="1.85546875" style="552" customWidth="1"/>
    <col min="7937" max="7937" width="12.42578125" style="552" customWidth="1"/>
    <col min="7938" max="7938" width="1.85546875" style="552" customWidth="1"/>
    <col min="7939" max="7941" width="3" style="552" customWidth="1"/>
    <col min="7942" max="7942" width="4.42578125" style="552" customWidth="1"/>
    <col min="7943" max="7944" width="3" style="552" customWidth="1"/>
    <col min="7945" max="7950" width="3.28515625" style="552" customWidth="1"/>
    <col min="7951" max="7952" width="9.140625" style="552" customWidth="1"/>
    <col min="7953" max="7956" width="3.28515625" style="552" customWidth="1"/>
    <col min="7957" max="7957" width="4.140625" style="552" customWidth="1"/>
    <col min="7958" max="8170" width="10.28515625" style="552"/>
    <col min="8171" max="8179" width="9.140625" style="552" customWidth="1"/>
    <col min="8180" max="8180" width="1" style="552" customWidth="1"/>
    <col min="8181" max="8184" width="3.28515625" style="552" customWidth="1"/>
    <col min="8185" max="8185" width="1.85546875" style="552" customWidth="1"/>
    <col min="8186" max="8186" width="17.85546875" style="552" customWidth="1"/>
    <col min="8187" max="8187" width="1.85546875" style="552" customWidth="1"/>
    <col min="8188" max="8191" width="3.28515625" style="552" customWidth="1"/>
    <col min="8192" max="8192" width="1.85546875" style="552" customWidth="1"/>
    <col min="8193" max="8193" width="12.42578125" style="552" customWidth="1"/>
    <col min="8194" max="8194" width="1.85546875" style="552" customWidth="1"/>
    <col min="8195" max="8197" width="3" style="552" customWidth="1"/>
    <col min="8198" max="8198" width="4.42578125" style="552" customWidth="1"/>
    <col min="8199" max="8200" width="3" style="552" customWidth="1"/>
    <col min="8201" max="8206" width="3.28515625" style="552" customWidth="1"/>
    <col min="8207" max="8208" width="9.140625" style="552" customWidth="1"/>
    <col min="8209" max="8212" width="3.28515625" style="552" customWidth="1"/>
    <col min="8213" max="8213" width="4.140625" style="552" customWidth="1"/>
    <col min="8214" max="8426" width="10.28515625" style="552"/>
    <col min="8427" max="8435" width="9.140625" style="552" customWidth="1"/>
    <col min="8436" max="8436" width="1" style="552" customWidth="1"/>
    <col min="8437" max="8440" width="3.28515625" style="552" customWidth="1"/>
    <col min="8441" max="8441" width="1.85546875" style="552" customWidth="1"/>
    <col min="8442" max="8442" width="17.85546875" style="552" customWidth="1"/>
    <col min="8443" max="8443" width="1.85546875" style="552" customWidth="1"/>
    <col min="8444" max="8447" width="3.28515625" style="552" customWidth="1"/>
    <col min="8448" max="8448" width="1.85546875" style="552" customWidth="1"/>
    <col min="8449" max="8449" width="12.42578125" style="552" customWidth="1"/>
    <col min="8450" max="8450" width="1.85546875" style="552" customWidth="1"/>
    <col min="8451" max="8453" width="3" style="552" customWidth="1"/>
    <col min="8454" max="8454" width="4.42578125" style="552" customWidth="1"/>
    <col min="8455" max="8456" width="3" style="552" customWidth="1"/>
    <col min="8457" max="8462" width="3.28515625" style="552" customWidth="1"/>
    <col min="8463" max="8464" width="9.140625" style="552" customWidth="1"/>
    <col min="8465" max="8468" width="3.28515625" style="552" customWidth="1"/>
    <col min="8469" max="8469" width="4.140625" style="552" customWidth="1"/>
    <col min="8470" max="8682" width="10.28515625" style="552"/>
    <col min="8683" max="8691" width="9.140625" style="552" customWidth="1"/>
    <col min="8692" max="8692" width="1" style="552" customWidth="1"/>
    <col min="8693" max="8696" width="3.28515625" style="552" customWidth="1"/>
    <col min="8697" max="8697" width="1.85546875" style="552" customWidth="1"/>
    <col min="8698" max="8698" width="17.85546875" style="552" customWidth="1"/>
    <col min="8699" max="8699" width="1.85546875" style="552" customWidth="1"/>
    <col min="8700" max="8703" width="3.28515625" style="552" customWidth="1"/>
    <col min="8704" max="8704" width="1.85546875" style="552" customWidth="1"/>
    <col min="8705" max="8705" width="12.42578125" style="552" customWidth="1"/>
    <col min="8706" max="8706" width="1.85546875" style="552" customWidth="1"/>
    <col min="8707" max="8709" width="3" style="552" customWidth="1"/>
    <col min="8710" max="8710" width="4.42578125" style="552" customWidth="1"/>
    <col min="8711" max="8712" width="3" style="552" customWidth="1"/>
    <col min="8713" max="8718" width="3.28515625" style="552" customWidth="1"/>
    <col min="8719" max="8720" width="9.140625" style="552" customWidth="1"/>
    <col min="8721" max="8724" width="3.28515625" style="552" customWidth="1"/>
    <col min="8725" max="8725" width="4.140625" style="552" customWidth="1"/>
    <col min="8726" max="8938" width="10.28515625" style="552"/>
    <col min="8939" max="8947" width="9.140625" style="552" customWidth="1"/>
    <col min="8948" max="8948" width="1" style="552" customWidth="1"/>
    <col min="8949" max="8952" width="3.28515625" style="552" customWidth="1"/>
    <col min="8953" max="8953" width="1.85546875" style="552" customWidth="1"/>
    <col min="8954" max="8954" width="17.85546875" style="552" customWidth="1"/>
    <col min="8955" max="8955" width="1.85546875" style="552" customWidth="1"/>
    <col min="8956" max="8959" width="3.28515625" style="552" customWidth="1"/>
    <col min="8960" max="8960" width="1.85546875" style="552" customWidth="1"/>
    <col min="8961" max="8961" width="12.42578125" style="552" customWidth="1"/>
    <col min="8962" max="8962" width="1.85546875" style="552" customWidth="1"/>
    <col min="8963" max="8965" width="3" style="552" customWidth="1"/>
    <col min="8966" max="8966" width="4.42578125" style="552" customWidth="1"/>
    <col min="8967" max="8968" width="3" style="552" customWidth="1"/>
    <col min="8969" max="8974" width="3.28515625" style="552" customWidth="1"/>
    <col min="8975" max="8976" width="9.140625" style="552" customWidth="1"/>
    <col min="8977" max="8980" width="3.28515625" style="552" customWidth="1"/>
    <col min="8981" max="8981" width="4.140625" style="552" customWidth="1"/>
    <col min="8982" max="9194" width="10.28515625" style="552"/>
    <col min="9195" max="9203" width="9.140625" style="552" customWidth="1"/>
    <col min="9204" max="9204" width="1" style="552" customWidth="1"/>
    <col min="9205" max="9208" width="3.28515625" style="552" customWidth="1"/>
    <col min="9209" max="9209" width="1.85546875" style="552" customWidth="1"/>
    <col min="9210" max="9210" width="17.85546875" style="552" customWidth="1"/>
    <col min="9211" max="9211" width="1.85546875" style="552" customWidth="1"/>
    <col min="9212" max="9215" width="3.28515625" style="552" customWidth="1"/>
    <col min="9216" max="9216" width="1.85546875" style="552" customWidth="1"/>
    <col min="9217" max="9217" width="12.42578125" style="552" customWidth="1"/>
    <col min="9218" max="9218" width="1.85546875" style="552" customWidth="1"/>
    <col min="9219" max="9221" width="3" style="552" customWidth="1"/>
    <col min="9222" max="9222" width="4.42578125" style="552" customWidth="1"/>
    <col min="9223" max="9224" width="3" style="552" customWidth="1"/>
    <col min="9225" max="9230" width="3.28515625" style="552" customWidth="1"/>
    <col min="9231" max="9232" width="9.140625" style="552" customWidth="1"/>
    <col min="9233" max="9236" width="3.28515625" style="552" customWidth="1"/>
    <col min="9237" max="9237" width="4.140625" style="552" customWidth="1"/>
    <col min="9238" max="9450" width="10.28515625" style="552"/>
    <col min="9451" max="9459" width="9.140625" style="552" customWidth="1"/>
    <col min="9460" max="9460" width="1" style="552" customWidth="1"/>
    <col min="9461" max="9464" width="3.28515625" style="552" customWidth="1"/>
    <col min="9465" max="9465" width="1.85546875" style="552" customWidth="1"/>
    <col min="9466" max="9466" width="17.85546875" style="552" customWidth="1"/>
    <col min="9467" max="9467" width="1.85546875" style="552" customWidth="1"/>
    <col min="9468" max="9471" width="3.28515625" style="552" customWidth="1"/>
    <col min="9472" max="9472" width="1.85546875" style="552" customWidth="1"/>
    <col min="9473" max="9473" width="12.42578125" style="552" customWidth="1"/>
    <col min="9474" max="9474" width="1.85546875" style="552" customWidth="1"/>
    <col min="9475" max="9477" width="3" style="552" customWidth="1"/>
    <col min="9478" max="9478" width="4.42578125" style="552" customWidth="1"/>
    <col min="9479" max="9480" width="3" style="552" customWidth="1"/>
    <col min="9481" max="9486" width="3.28515625" style="552" customWidth="1"/>
    <col min="9487" max="9488" width="9.140625" style="552" customWidth="1"/>
    <col min="9489" max="9492" width="3.28515625" style="552" customWidth="1"/>
    <col min="9493" max="9493" width="4.140625" style="552" customWidth="1"/>
    <col min="9494" max="9706" width="10.28515625" style="552"/>
    <col min="9707" max="9715" width="9.140625" style="552" customWidth="1"/>
    <col min="9716" max="9716" width="1" style="552" customWidth="1"/>
    <col min="9717" max="9720" width="3.28515625" style="552" customWidth="1"/>
    <col min="9721" max="9721" width="1.85546875" style="552" customWidth="1"/>
    <col min="9722" max="9722" width="17.85546875" style="552" customWidth="1"/>
    <col min="9723" max="9723" width="1.85546875" style="552" customWidth="1"/>
    <col min="9724" max="9727" width="3.28515625" style="552" customWidth="1"/>
    <col min="9728" max="9728" width="1.85546875" style="552" customWidth="1"/>
    <col min="9729" max="9729" width="12.42578125" style="552" customWidth="1"/>
    <col min="9730" max="9730" width="1.85546875" style="552" customWidth="1"/>
    <col min="9731" max="9733" width="3" style="552" customWidth="1"/>
    <col min="9734" max="9734" width="4.42578125" style="552" customWidth="1"/>
    <col min="9735" max="9736" width="3" style="552" customWidth="1"/>
    <col min="9737" max="9742" width="3.28515625" style="552" customWidth="1"/>
    <col min="9743" max="9744" width="9.140625" style="552" customWidth="1"/>
    <col min="9745" max="9748" width="3.28515625" style="552" customWidth="1"/>
    <col min="9749" max="9749" width="4.140625" style="552" customWidth="1"/>
    <col min="9750" max="9962" width="10.28515625" style="552"/>
    <col min="9963" max="9971" width="9.140625" style="552" customWidth="1"/>
    <col min="9972" max="9972" width="1" style="552" customWidth="1"/>
    <col min="9973" max="9976" width="3.28515625" style="552" customWidth="1"/>
    <col min="9977" max="9977" width="1.85546875" style="552" customWidth="1"/>
    <col min="9978" max="9978" width="17.85546875" style="552" customWidth="1"/>
    <col min="9979" max="9979" width="1.85546875" style="552" customWidth="1"/>
    <col min="9980" max="9983" width="3.28515625" style="552" customWidth="1"/>
    <col min="9984" max="9984" width="1.85546875" style="552" customWidth="1"/>
    <col min="9985" max="9985" width="12.42578125" style="552" customWidth="1"/>
    <col min="9986" max="9986" width="1.85546875" style="552" customWidth="1"/>
    <col min="9987" max="9989" width="3" style="552" customWidth="1"/>
    <col min="9990" max="9990" width="4.42578125" style="552" customWidth="1"/>
    <col min="9991" max="9992" width="3" style="552" customWidth="1"/>
    <col min="9993" max="9998" width="3.28515625" style="552" customWidth="1"/>
    <col min="9999" max="10000" width="9.140625" style="552" customWidth="1"/>
    <col min="10001" max="10004" width="3.28515625" style="552" customWidth="1"/>
    <col min="10005" max="10005" width="4.140625" style="552" customWidth="1"/>
    <col min="10006" max="10218" width="10.28515625" style="552"/>
    <col min="10219" max="10227" width="9.140625" style="552" customWidth="1"/>
    <col min="10228" max="10228" width="1" style="552" customWidth="1"/>
    <col min="10229" max="10232" width="3.28515625" style="552" customWidth="1"/>
    <col min="10233" max="10233" width="1.85546875" style="552" customWidth="1"/>
    <col min="10234" max="10234" width="17.85546875" style="552" customWidth="1"/>
    <col min="10235" max="10235" width="1.85546875" style="552" customWidth="1"/>
    <col min="10236" max="10239" width="3.28515625" style="552" customWidth="1"/>
    <col min="10240" max="10240" width="1.85546875" style="552" customWidth="1"/>
    <col min="10241" max="10241" width="12.42578125" style="552" customWidth="1"/>
    <col min="10242" max="10242" width="1.85546875" style="552" customWidth="1"/>
    <col min="10243" max="10245" width="3" style="552" customWidth="1"/>
    <col min="10246" max="10246" width="4.42578125" style="552" customWidth="1"/>
    <col min="10247" max="10248" width="3" style="552" customWidth="1"/>
    <col min="10249" max="10254" width="3.28515625" style="552" customWidth="1"/>
    <col min="10255" max="10256" width="9.140625" style="552" customWidth="1"/>
    <col min="10257" max="10260" width="3.28515625" style="552" customWidth="1"/>
    <col min="10261" max="10261" width="4.140625" style="552" customWidth="1"/>
    <col min="10262" max="10474" width="10.28515625" style="552"/>
    <col min="10475" max="10483" width="9.140625" style="552" customWidth="1"/>
    <col min="10484" max="10484" width="1" style="552" customWidth="1"/>
    <col min="10485" max="10488" width="3.28515625" style="552" customWidth="1"/>
    <col min="10489" max="10489" width="1.85546875" style="552" customWidth="1"/>
    <col min="10490" max="10490" width="17.85546875" style="552" customWidth="1"/>
    <col min="10491" max="10491" width="1.85546875" style="552" customWidth="1"/>
    <col min="10492" max="10495" width="3.28515625" style="552" customWidth="1"/>
    <col min="10496" max="10496" width="1.85546875" style="552" customWidth="1"/>
    <col min="10497" max="10497" width="12.42578125" style="552" customWidth="1"/>
    <col min="10498" max="10498" width="1.85546875" style="552" customWidth="1"/>
    <col min="10499" max="10501" width="3" style="552" customWidth="1"/>
    <col min="10502" max="10502" width="4.42578125" style="552" customWidth="1"/>
    <col min="10503" max="10504" width="3" style="552" customWidth="1"/>
    <col min="10505" max="10510" width="3.28515625" style="552" customWidth="1"/>
    <col min="10511" max="10512" width="9.140625" style="552" customWidth="1"/>
    <col min="10513" max="10516" width="3.28515625" style="552" customWidth="1"/>
    <col min="10517" max="10517" width="4.140625" style="552" customWidth="1"/>
    <col min="10518" max="10730" width="10.28515625" style="552"/>
    <col min="10731" max="10739" width="9.140625" style="552" customWidth="1"/>
    <col min="10740" max="10740" width="1" style="552" customWidth="1"/>
    <col min="10741" max="10744" width="3.28515625" style="552" customWidth="1"/>
    <col min="10745" max="10745" width="1.85546875" style="552" customWidth="1"/>
    <col min="10746" max="10746" width="17.85546875" style="552" customWidth="1"/>
    <col min="10747" max="10747" width="1.85546875" style="552" customWidth="1"/>
    <col min="10748" max="10751" width="3.28515625" style="552" customWidth="1"/>
    <col min="10752" max="10752" width="1.85546875" style="552" customWidth="1"/>
    <col min="10753" max="10753" width="12.42578125" style="552" customWidth="1"/>
    <col min="10754" max="10754" width="1.85546875" style="552" customWidth="1"/>
    <col min="10755" max="10757" width="3" style="552" customWidth="1"/>
    <col min="10758" max="10758" width="4.42578125" style="552" customWidth="1"/>
    <col min="10759" max="10760" width="3" style="552" customWidth="1"/>
    <col min="10761" max="10766" width="3.28515625" style="552" customWidth="1"/>
    <col min="10767" max="10768" width="9.140625" style="552" customWidth="1"/>
    <col min="10769" max="10772" width="3.28515625" style="552" customWidth="1"/>
    <col min="10773" max="10773" width="4.140625" style="552" customWidth="1"/>
    <col min="10774" max="10986" width="10.28515625" style="552"/>
    <col min="10987" max="10995" width="9.140625" style="552" customWidth="1"/>
    <col min="10996" max="10996" width="1" style="552" customWidth="1"/>
    <col min="10997" max="11000" width="3.28515625" style="552" customWidth="1"/>
    <col min="11001" max="11001" width="1.85546875" style="552" customWidth="1"/>
    <col min="11002" max="11002" width="17.85546875" style="552" customWidth="1"/>
    <col min="11003" max="11003" width="1.85546875" style="552" customWidth="1"/>
    <col min="11004" max="11007" width="3.28515625" style="552" customWidth="1"/>
    <col min="11008" max="11008" width="1.85546875" style="552" customWidth="1"/>
    <col min="11009" max="11009" width="12.42578125" style="552" customWidth="1"/>
    <col min="11010" max="11010" width="1.85546875" style="552" customWidth="1"/>
    <col min="11011" max="11013" width="3" style="552" customWidth="1"/>
    <col min="11014" max="11014" width="4.42578125" style="552" customWidth="1"/>
    <col min="11015" max="11016" width="3" style="552" customWidth="1"/>
    <col min="11017" max="11022" width="3.28515625" style="552" customWidth="1"/>
    <col min="11023" max="11024" width="9.140625" style="552" customWidth="1"/>
    <col min="11025" max="11028" width="3.28515625" style="552" customWidth="1"/>
    <col min="11029" max="11029" width="4.140625" style="552" customWidth="1"/>
    <col min="11030" max="11242" width="10.28515625" style="552"/>
    <col min="11243" max="11251" width="9.140625" style="552" customWidth="1"/>
    <col min="11252" max="11252" width="1" style="552" customWidth="1"/>
    <col min="11253" max="11256" width="3.28515625" style="552" customWidth="1"/>
    <col min="11257" max="11257" width="1.85546875" style="552" customWidth="1"/>
    <col min="11258" max="11258" width="17.85546875" style="552" customWidth="1"/>
    <col min="11259" max="11259" width="1.85546875" style="552" customWidth="1"/>
    <col min="11260" max="11263" width="3.28515625" style="552" customWidth="1"/>
    <col min="11264" max="11264" width="1.85546875" style="552" customWidth="1"/>
    <col min="11265" max="11265" width="12.42578125" style="552" customWidth="1"/>
    <col min="11266" max="11266" width="1.85546875" style="552" customWidth="1"/>
    <col min="11267" max="11269" width="3" style="552" customWidth="1"/>
    <col min="11270" max="11270" width="4.42578125" style="552" customWidth="1"/>
    <col min="11271" max="11272" width="3" style="552" customWidth="1"/>
    <col min="11273" max="11278" width="3.28515625" style="552" customWidth="1"/>
    <col min="11279" max="11280" width="9.140625" style="552" customWidth="1"/>
    <col min="11281" max="11284" width="3.28515625" style="552" customWidth="1"/>
    <col min="11285" max="11285" width="4.140625" style="552" customWidth="1"/>
    <col min="11286" max="11498" width="10.28515625" style="552"/>
    <col min="11499" max="11507" width="9.140625" style="552" customWidth="1"/>
    <col min="11508" max="11508" width="1" style="552" customWidth="1"/>
    <col min="11509" max="11512" width="3.28515625" style="552" customWidth="1"/>
    <col min="11513" max="11513" width="1.85546875" style="552" customWidth="1"/>
    <col min="11514" max="11514" width="17.85546875" style="552" customWidth="1"/>
    <col min="11515" max="11515" width="1.85546875" style="552" customWidth="1"/>
    <col min="11516" max="11519" width="3.28515625" style="552" customWidth="1"/>
    <col min="11520" max="11520" width="1.85546875" style="552" customWidth="1"/>
    <col min="11521" max="11521" width="12.42578125" style="552" customWidth="1"/>
    <col min="11522" max="11522" width="1.85546875" style="552" customWidth="1"/>
    <col min="11523" max="11525" width="3" style="552" customWidth="1"/>
    <col min="11526" max="11526" width="4.42578125" style="552" customWidth="1"/>
    <col min="11527" max="11528" width="3" style="552" customWidth="1"/>
    <col min="11529" max="11534" width="3.28515625" style="552" customWidth="1"/>
    <col min="11535" max="11536" width="9.140625" style="552" customWidth="1"/>
    <col min="11537" max="11540" width="3.28515625" style="552" customWidth="1"/>
    <col min="11541" max="11541" width="4.140625" style="552" customWidth="1"/>
    <col min="11542" max="11754" width="10.28515625" style="552"/>
    <col min="11755" max="11763" width="9.140625" style="552" customWidth="1"/>
    <col min="11764" max="11764" width="1" style="552" customWidth="1"/>
    <col min="11765" max="11768" width="3.28515625" style="552" customWidth="1"/>
    <col min="11769" max="11769" width="1.85546875" style="552" customWidth="1"/>
    <col min="11770" max="11770" width="17.85546875" style="552" customWidth="1"/>
    <col min="11771" max="11771" width="1.85546875" style="552" customWidth="1"/>
    <col min="11772" max="11775" width="3.28515625" style="552" customWidth="1"/>
    <col min="11776" max="11776" width="1.85546875" style="552" customWidth="1"/>
    <col min="11777" max="11777" width="12.42578125" style="552" customWidth="1"/>
    <col min="11778" max="11778" width="1.85546875" style="552" customWidth="1"/>
    <col min="11779" max="11781" width="3" style="552" customWidth="1"/>
    <col min="11782" max="11782" width="4.42578125" style="552" customWidth="1"/>
    <col min="11783" max="11784" width="3" style="552" customWidth="1"/>
    <col min="11785" max="11790" width="3.28515625" style="552" customWidth="1"/>
    <col min="11791" max="11792" width="9.140625" style="552" customWidth="1"/>
    <col min="11793" max="11796" width="3.28515625" style="552" customWidth="1"/>
    <col min="11797" max="11797" width="4.140625" style="552" customWidth="1"/>
    <col min="11798" max="12010" width="10.28515625" style="552"/>
    <col min="12011" max="12019" width="9.140625" style="552" customWidth="1"/>
    <col min="12020" max="12020" width="1" style="552" customWidth="1"/>
    <col min="12021" max="12024" width="3.28515625" style="552" customWidth="1"/>
    <col min="12025" max="12025" width="1.85546875" style="552" customWidth="1"/>
    <col min="12026" max="12026" width="17.85546875" style="552" customWidth="1"/>
    <col min="12027" max="12027" width="1.85546875" style="552" customWidth="1"/>
    <col min="12028" max="12031" width="3.28515625" style="552" customWidth="1"/>
    <col min="12032" max="12032" width="1.85546875" style="552" customWidth="1"/>
    <col min="12033" max="12033" width="12.42578125" style="552" customWidth="1"/>
    <col min="12034" max="12034" width="1.85546875" style="552" customWidth="1"/>
    <col min="12035" max="12037" width="3" style="552" customWidth="1"/>
    <col min="12038" max="12038" width="4.42578125" style="552" customWidth="1"/>
    <col min="12039" max="12040" width="3" style="552" customWidth="1"/>
    <col min="12041" max="12046" width="3.28515625" style="552" customWidth="1"/>
    <col min="12047" max="12048" width="9.140625" style="552" customWidth="1"/>
    <col min="12049" max="12052" width="3.28515625" style="552" customWidth="1"/>
    <col min="12053" max="12053" width="4.140625" style="552" customWidth="1"/>
    <col min="12054" max="12266" width="10.28515625" style="552"/>
    <col min="12267" max="12275" width="9.140625" style="552" customWidth="1"/>
    <col min="12276" max="12276" width="1" style="552" customWidth="1"/>
    <col min="12277" max="12280" width="3.28515625" style="552" customWidth="1"/>
    <col min="12281" max="12281" width="1.85546875" style="552" customWidth="1"/>
    <col min="12282" max="12282" width="17.85546875" style="552" customWidth="1"/>
    <col min="12283" max="12283" width="1.85546875" style="552" customWidth="1"/>
    <col min="12284" max="12287" width="3.28515625" style="552" customWidth="1"/>
    <col min="12288" max="12288" width="1.85546875" style="552" customWidth="1"/>
    <col min="12289" max="12289" width="12.42578125" style="552" customWidth="1"/>
    <col min="12290" max="12290" width="1.85546875" style="552" customWidth="1"/>
    <col min="12291" max="12293" width="3" style="552" customWidth="1"/>
    <col min="12294" max="12294" width="4.42578125" style="552" customWidth="1"/>
    <col min="12295" max="12296" width="3" style="552" customWidth="1"/>
    <col min="12297" max="12302" width="3.28515625" style="552" customWidth="1"/>
    <col min="12303" max="12304" width="9.140625" style="552" customWidth="1"/>
    <col min="12305" max="12308" width="3.28515625" style="552" customWidth="1"/>
    <col min="12309" max="12309" width="4.140625" style="552" customWidth="1"/>
    <col min="12310" max="12522" width="10.28515625" style="552"/>
    <col min="12523" max="12531" width="9.140625" style="552" customWidth="1"/>
    <col min="12532" max="12532" width="1" style="552" customWidth="1"/>
    <col min="12533" max="12536" width="3.28515625" style="552" customWidth="1"/>
    <col min="12537" max="12537" width="1.85546875" style="552" customWidth="1"/>
    <col min="12538" max="12538" width="17.85546875" style="552" customWidth="1"/>
    <col min="12539" max="12539" width="1.85546875" style="552" customWidth="1"/>
    <col min="12540" max="12543" width="3.28515625" style="552" customWidth="1"/>
    <col min="12544" max="12544" width="1.85546875" style="552" customWidth="1"/>
    <col min="12545" max="12545" width="12.42578125" style="552" customWidth="1"/>
    <col min="12546" max="12546" width="1.85546875" style="552" customWidth="1"/>
    <col min="12547" max="12549" width="3" style="552" customWidth="1"/>
    <col min="12550" max="12550" width="4.42578125" style="552" customWidth="1"/>
    <col min="12551" max="12552" width="3" style="552" customWidth="1"/>
    <col min="12553" max="12558" width="3.28515625" style="552" customWidth="1"/>
    <col min="12559" max="12560" width="9.140625" style="552" customWidth="1"/>
    <col min="12561" max="12564" width="3.28515625" style="552" customWidth="1"/>
    <col min="12565" max="12565" width="4.140625" style="552" customWidth="1"/>
    <col min="12566" max="12778" width="10.28515625" style="552"/>
    <col min="12779" max="12787" width="9.140625" style="552" customWidth="1"/>
    <col min="12788" max="12788" width="1" style="552" customWidth="1"/>
    <col min="12789" max="12792" width="3.28515625" style="552" customWidth="1"/>
    <col min="12793" max="12793" width="1.85546875" style="552" customWidth="1"/>
    <col min="12794" max="12794" width="17.85546875" style="552" customWidth="1"/>
    <col min="12795" max="12795" width="1.85546875" style="552" customWidth="1"/>
    <col min="12796" max="12799" width="3.28515625" style="552" customWidth="1"/>
    <col min="12800" max="12800" width="1.85546875" style="552" customWidth="1"/>
    <col min="12801" max="12801" width="12.42578125" style="552" customWidth="1"/>
    <col min="12802" max="12802" width="1.85546875" style="552" customWidth="1"/>
    <col min="12803" max="12805" width="3" style="552" customWidth="1"/>
    <col min="12806" max="12806" width="4.42578125" style="552" customWidth="1"/>
    <col min="12807" max="12808" width="3" style="552" customWidth="1"/>
    <col min="12809" max="12814" width="3.28515625" style="552" customWidth="1"/>
    <col min="12815" max="12816" width="9.140625" style="552" customWidth="1"/>
    <col min="12817" max="12820" width="3.28515625" style="552" customWidth="1"/>
    <col min="12821" max="12821" width="4.140625" style="552" customWidth="1"/>
    <col min="12822" max="13034" width="10.28515625" style="552"/>
    <col min="13035" max="13043" width="9.140625" style="552" customWidth="1"/>
    <col min="13044" max="13044" width="1" style="552" customWidth="1"/>
    <col min="13045" max="13048" width="3.28515625" style="552" customWidth="1"/>
    <col min="13049" max="13049" width="1.85546875" style="552" customWidth="1"/>
    <col min="13050" max="13050" width="17.85546875" style="552" customWidth="1"/>
    <col min="13051" max="13051" width="1.85546875" style="552" customWidth="1"/>
    <col min="13052" max="13055" width="3.28515625" style="552" customWidth="1"/>
    <col min="13056" max="13056" width="1.85546875" style="552" customWidth="1"/>
    <col min="13057" max="13057" width="12.42578125" style="552" customWidth="1"/>
    <col min="13058" max="13058" width="1.85546875" style="552" customWidth="1"/>
    <col min="13059" max="13061" width="3" style="552" customWidth="1"/>
    <col min="13062" max="13062" width="4.42578125" style="552" customWidth="1"/>
    <col min="13063" max="13064" width="3" style="552" customWidth="1"/>
    <col min="13065" max="13070" width="3.28515625" style="552" customWidth="1"/>
    <col min="13071" max="13072" width="9.140625" style="552" customWidth="1"/>
    <col min="13073" max="13076" width="3.28515625" style="552" customWidth="1"/>
    <col min="13077" max="13077" width="4.140625" style="552" customWidth="1"/>
    <col min="13078" max="13290" width="10.28515625" style="552"/>
    <col min="13291" max="13299" width="9.140625" style="552" customWidth="1"/>
    <col min="13300" max="13300" width="1" style="552" customWidth="1"/>
    <col min="13301" max="13304" width="3.28515625" style="552" customWidth="1"/>
    <col min="13305" max="13305" width="1.85546875" style="552" customWidth="1"/>
    <col min="13306" max="13306" width="17.85546875" style="552" customWidth="1"/>
    <col min="13307" max="13307" width="1.85546875" style="552" customWidth="1"/>
    <col min="13308" max="13311" width="3.28515625" style="552" customWidth="1"/>
    <col min="13312" max="13312" width="1.85546875" style="552" customWidth="1"/>
    <col min="13313" max="13313" width="12.42578125" style="552" customWidth="1"/>
    <col min="13314" max="13314" width="1.85546875" style="552" customWidth="1"/>
    <col min="13315" max="13317" width="3" style="552" customWidth="1"/>
    <col min="13318" max="13318" width="4.42578125" style="552" customWidth="1"/>
    <col min="13319" max="13320" width="3" style="552" customWidth="1"/>
    <col min="13321" max="13326" width="3.28515625" style="552" customWidth="1"/>
    <col min="13327" max="13328" width="9.140625" style="552" customWidth="1"/>
    <col min="13329" max="13332" width="3.28515625" style="552" customWidth="1"/>
    <col min="13333" max="13333" width="4.140625" style="552" customWidth="1"/>
    <col min="13334" max="13546" width="10.28515625" style="552"/>
    <col min="13547" max="13555" width="9.140625" style="552" customWidth="1"/>
    <col min="13556" max="13556" width="1" style="552" customWidth="1"/>
    <col min="13557" max="13560" width="3.28515625" style="552" customWidth="1"/>
    <col min="13561" max="13561" width="1.85546875" style="552" customWidth="1"/>
    <col min="13562" max="13562" width="17.85546875" style="552" customWidth="1"/>
    <col min="13563" max="13563" width="1.85546875" style="552" customWidth="1"/>
    <col min="13564" max="13567" width="3.28515625" style="552" customWidth="1"/>
    <col min="13568" max="13568" width="1.85546875" style="552" customWidth="1"/>
    <col min="13569" max="13569" width="12.42578125" style="552" customWidth="1"/>
    <col min="13570" max="13570" width="1.85546875" style="552" customWidth="1"/>
    <col min="13571" max="13573" width="3" style="552" customWidth="1"/>
    <col min="13574" max="13574" width="4.42578125" style="552" customWidth="1"/>
    <col min="13575" max="13576" width="3" style="552" customWidth="1"/>
    <col min="13577" max="13582" width="3.28515625" style="552" customWidth="1"/>
    <col min="13583" max="13584" width="9.140625" style="552" customWidth="1"/>
    <col min="13585" max="13588" width="3.28515625" style="552" customWidth="1"/>
    <col min="13589" max="13589" width="4.140625" style="552" customWidth="1"/>
    <col min="13590" max="13802" width="10.28515625" style="552"/>
    <col min="13803" max="13811" width="9.140625" style="552" customWidth="1"/>
    <col min="13812" max="13812" width="1" style="552" customWidth="1"/>
    <col min="13813" max="13816" width="3.28515625" style="552" customWidth="1"/>
    <col min="13817" max="13817" width="1.85546875" style="552" customWidth="1"/>
    <col min="13818" max="13818" width="17.85546875" style="552" customWidth="1"/>
    <col min="13819" max="13819" width="1.85546875" style="552" customWidth="1"/>
    <col min="13820" max="13823" width="3.28515625" style="552" customWidth="1"/>
    <col min="13824" max="13824" width="1.85546875" style="552" customWidth="1"/>
    <col min="13825" max="13825" width="12.42578125" style="552" customWidth="1"/>
    <col min="13826" max="13826" width="1.85546875" style="552" customWidth="1"/>
    <col min="13827" max="13829" width="3" style="552" customWidth="1"/>
    <col min="13830" max="13830" width="4.42578125" style="552" customWidth="1"/>
    <col min="13831" max="13832" width="3" style="552" customWidth="1"/>
    <col min="13833" max="13838" width="3.28515625" style="552" customWidth="1"/>
    <col min="13839" max="13840" width="9.140625" style="552" customWidth="1"/>
    <col min="13841" max="13844" width="3.28515625" style="552" customWidth="1"/>
    <col min="13845" max="13845" width="4.140625" style="552" customWidth="1"/>
    <col min="13846" max="14058" width="10.28515625" style="552"/>
    <col min="14059" max="14067" width="9.140625" style="552" customWidth="1"/>
    <col min="14068" max="14068" width="1" style="552" customWidth="1"/>
    <col min="14069" max="14072" width="3.28515625" style="552" customWidth="1"/>
    <col min="14073" max="14073" width="1.85546875" style="552" customWidth="1"/>
    <col min="14074" max="14074" width="17.85546875" style="552" customWidth="1"/>
    <col min="14075" max="14075" width="1.85546875" style="552" customWidth="1"/>
    <col min="14076" max="14079" width="3.28515625" style="552" customWidth="1"/>
    <col min="14080" max="14080" width="1.85546875" style="552" customWidth="1"/>
    <col min="14081" max="14081" width="12.42578125" style="552" customWidth="1"/>
    <col min="14082" max="14082" width="1.85546875" style="552" customWidth="1"/>
    <col min="14083" max="14085" width="3" style="552" customWidth="1"/>
    <col min="14086" max="14086" width="4.42578125" style="552" customWidth="1"/>
    <col min="14087" max="14088" width="3" style="552" customWidth="1"/>
    <col min="14089" max="14094" width="3.28515625" style="552" customWidth="1"/>
    <col min="14095" max="14096" width="9.140625" style="552" customWidth="1"/>
    <col min="14097" max="14100" width="3.28515625" style="552" customWidth="1"/>
    <col min="14101" max="14101" width="4.140625" style="552" customWidth="1"/>
    <col min="14102" max="14314" width="10.28515625" style="552"/>
    <col min="14315" max="14323" width="9.140625" style="552" customWidth="1"/>
    <col min="14324" max="14324" width="1" style="552" customWidth="1"/>
    <col min="14325" max="14328" width="3.28515625" style="552" customWidth="1"/>
    <col min="14329" max="14329" width="1.85546875" style="552" customWidth="1"/>
    <col min="14330" max="14330" width="17.85546875" style="552" customWidth="1"/>
    <col min="14331" max="14331" width="1.85546875" style="552" customWidth="1"/>
    <col min="14332" max="14335" width="3.28515625" style="552" customWidth="1"/>
    <col min="14336" max="14336" width="1.85546875" style="552" customWidth="1"/>
    <col min="14337" max="14337" width="12.42578125" style="552" customWidth="1"/>
    <col min="14338" max="14338" width="1.85546875" style="552" customWidth="1"/>
    <col min="14339" max="14341" width="3" style="552" customWidth="1"/>
    <col min="14342" max="14342" width="4.42578125" style="552" customWidth="1"/>
    <col min="14343" max="14344" width="3" style="552" customWidth="1"/>
    <col min="14345" max="14350" width="3.28515625" style="552" customWidth="1"/>
    <col min="14351" max="14352" width="9.140625" style="552" customWidth="1"/>
    <col min="14353" max="14356" width="3.28515625" style="552" customWidth="1"/>
    <col min="14357" max="14357" width="4.140625" style="552" customWidth="1"/>
    <col min="14358" max="14570" width="10.28515625" style="552"/>
    <col min="14571" max="14579" width="9.140625" style="552" customWidth="1"/>
    <col min="14580" max="14580" width="1" style="552" customWidth="1"/>
    <col min="14581" max="14584" width="3.28515625" style="552" customWidth="1"/>
    <col min="14585" max="14585" width="1.85546875" style="552" customWidth="1"/>
    <col min="14586" max="14586" width="17.85546875" style="552" customWidth="1"/>
    <col min="14587" max="14587" width="1.85546875" style="552" customWidth="1"/>
    <col min="14588" max="14591" width="3.28515625" style="552" customWidth="1"/>
    <col min="14592" max="14592" width="1.85546875" style="552" customWidth="1"/>
    <col min="14593" max="14593" width="12.42578125" style="552" customWidth="1"/>
    <col min="14594" max="14594" width="1.85546875" style="552" customWidth="1"/>
    <col min="14595" max="14597" width="3" style="552" customWidth="1"/>
    <col min="14598" max="14598" width="4.42578125" style="552" customWidth="1"/>
    <col min="14599" max="14600" width="3" style="552" customWidth="1"/>
    <col min="14601" max="14606" width="3.28515625" style="552" customWidth="1"/>
    <col min="14607" max="14608" width="9.140625" style="552" customWidth="1"/>
    <col min="14609" max="14612" width="3.28515625" style="552" customWidth="1"/>
    <col min="14613" max="14613" width="4.140625" style="552" customWidth="1"/>
    <col min="14614" max="14826" width="10.28515625" style="552"/>
    <col min="14827" max="14835" width="9.140625" style="552" customWidth="1"/>
    <col min="14836" max="14836" width="1" style="552" customWidth="1"/>
    <col min="14837" max="14840" width="3.28515625" style="552" customWidth="1"/>
    <col min="14841" max="14841" width="1.85546875" style="552" customWidth="1"/>
    <col min="14842" max="14842" width="17.85546875" style="552" customWidth="1"/>
    <col min="14843" max="14843" width="1.85546875" style="552" customWidth="1"/>
    <col min="14844" max="14847" width="3.28515625" style="552" customWidth="1"/>
    <col min="14848" max="14848" width="1.85546875" style="552" customWidth="1"/>
    <col min="14849" max="14849" width="12.42578125" style="552" customWidth="1"/>
    <col min="14850" max="14850" width="1.85546875" style="552" customWidth="1"/>
    <col min="14851" max="14853" width="3" style="552" customWidth="1"/>
    <col min="14854" max="14854" width="4.42578125" style="552" customWidth="1"/>
    <col min="14855" max="14856" width="3" style="552" customWidth="1"/>
    <col min="14857" max="14862" width="3.28515625" style="552" customWidth="1"/>
    <col min="14863" max="14864" width="9.140625" style="552" customWidth="1"/>
    <col min="14865" max="14868" width="3.28515625" style="552" customWidth="1"/>
    <col min="14869" max="14869" width="4.140625" style="552" customWidth="1"/>
    <col min="14870" max="15082" width="10.28515625" style="552"/>
    <col min="15083" max="15091" width="9.140625" style="552" customWidth="1"/>
    <col min="15092" max="15092" width="1" style="552" customWidth="1"/>
    <col min="15093" max="15096" width="3.28515625" style="552" customWidth="1"/>
    <col min="15097" max="15097" width="1.85546875" style="552" customWidth="1"/>
    <col min="15098" max="15098" width="17.85546875" style="552" customWidth="1"/>
    <col min="15099" max="15099" width="1.85546875" style="552" customWidth="1"/>
    <col min="15100" max="15103" width="3.28515625" style="552" customWidth="1"/>
    <col min="15104" max="15104" width="1.85546875" style="552" customWidth="1"/>
    <col min="15105" max="15105" width="12.42578125" style="552" customWidth="1"/>
    <col min="15106" max="15106" width="1.85546875" style="552" customWidth="1"/>
    <col min="15107" max="15109" width="3" style="552" customWidth="1"/>
    <col min="15110" max="15110" width="4.42578125" style="552" customWidth="1"/>
    <col min="15111" max="15112" width="3" style="552" customWidth="1"/>
    <col min="15113" max="15118" width="3.28515625" style="552" customWidth="1"/>
    <col min="15119" max="15120" width="9.140625" style="552" customWidth="1"/>
    <col min="15121" max="15124" width="3.28515625" style="552" customWidth="1"/>
    <col min="15125" max="15125" width="4.140625" style="552" customWidth="1"/>
    <col min="15126" max="15338" width="10.28515625" style="552"/>
    <col min="15339" max="15347" width="9.140625" style="552" customWidth="1"/>
    <col min="15348" max="15348" width="1" style="552" customWidth="1"/>
    <col min="15349" max="15352" width="3.28515625" style="552" customWidth="1"/>
    <col min="15353" max="15353" width="1.85546875" style="552" customWidth="1"/>
    <col min="15354" max="15354" width="17.85546875" style="552" customWidth="1"/>
    <col min="15355" max="15355" width="1.85546875" style="552" customWidth="1"/>
    <col min="15356" max="15359" width="3.28515625" style="552" customWidth="1"/>
    <col min="15360" max="15360" width="1.85546875" style="552" customWidth="1"/>
    <col min="15361" max="15361" width="12.42578125" style="552" customWidth="1"/>
    <col min="15362" max="15362" width="1.85546875" style="552" customWidth="1"/>
    <col min="15363" max="15365" width="3" style="552" customWidth="1"/>
    <col min="15366" max="15366" width="4.42578125" style="552" customWidth="1"/>
    <col min="15367" max="15368" width="3" style="552" customWidth="1"/>
    <col min="15369" max="15374" width="3.28515625" style="552" customWidth="1"/>
    <col min="15375" max="15376" width="9.140625" style="552" customWidth="1"/>
    <col min="15377" max="15380" width="3.28515625" style="552" customWidth="1"/>
    <col min="15381" max="15381" width="4.140625" style="552" customWidth="1"/>
    <col min="15382" max="15594" width="10.28515625" style="552"/>
    <col min="15595" max="15603" width="9.140625" style="552" customWidth="1"/>
    <col min="15604" max="15604" width="1" style="552" customWidth="1"/>
    <col min="15605" max="15608" width="3.28515625" style="552" customWidth="1"/>
    <col min="15609" max="15609" width="1.85546875" style="552" customWidth="1"/>
    <col min="15610" max="15610" width="17.85546875" style="552" customWidth="1"/>
    <col min="15611" max="15611" width="1.85546875" style="552" customWidth="1"/>
    <col min="15612" max="15615" width="3.28515625" style="552" customWidth="1"/>
    <col min="15616" max="15616" width="1.85546875" style="552" customWidth="1"/>
    <col min="15617" max="15617" width="12.42578125" style="552" customWidth="1"/>
    <col min="15618" max="15618" width="1.85546875" style="552" customWidth="1"/>
    <col min="15619" max="15621" width="3" style="552" customWidth="1"/>
    <col min="15622" max="15622" width="4.42578125" style="552" customWidth="1"/>
    <col min="15623" max="15624" width="3" style="552" customWidth="1"/>
    <col min="15625" max="15630" width="3.28515625" style="552" customWidth="1"/>
    <col min="15631" max="15632" width="9.140625" style="552" customWidth="1"/>
    <col min="15633" max="15636" width="3.28515625" style="552" customWidth="1"/>
    <col min="15637" max="15637" width="4.140625" style="552" customWidth="1"/>
    <col min="15638" max="15850" width="10.28515625" style="552"/>
    <col min="15851" max="15859" width="9.140625" style="552" customWidth="1"/>
    <col min="15860" max="15860" width="1" style="552" customWidth="1"/>
    <col min="15861" max="15864" width="3.28515625" style="552" customWidth="1"/>
    <col min="15865" max="15865" width="1.85546875" style="552" customWidth="1"/>
    <col min="15866" max="15866" width="17.85546875" style="552" customWidth="1"/>
    <col min="15867" max="15867" width="1.85546875" style="552" customWidth="1"/>
    <col min="15868" max="15871" width="3.28515625" style="552" customWidth="1"/>
    <col min="15872" max="15872" width="1.85546875" style="552" customWidth="1"/>
    <col min="15873" max="15873" width="12.42578125" style="552" customWidth="1"/>
    <col min="15874" max="15874" width="1.85546875" style="552" customWidth="1"/>
    <col min="15875" max="15877" width="3" style="552" customWidth="1"/>
    <col min="15878" max="15878" width="4.42578125" style="552" customWidth="1"/>
    <col min="15879" max="15880" width="3" style="552" customWidth="1"/>
    <col min="15881" max="15886" width="3.28515625" style="552" customWidth="1"/>
    <col min="15887" max="15888" width="9.140625" style="552" customWidth="1"/>
    <col min="15889" max="15892" width="3.28515625" style="552" customWidth="1"/>
    <col min="15893" max="15893" width="4.140625" style="552" customWidth="1"/>
    <col min="15894" max="16106" width="10.28515625" style="552"/>
    <col min="16107" max="16115" width="9.140625" style="552" customWidth="1"/>
    <col min="16116" max="16116" width="1" style="552" customWidth="1"/>
    <col min="16117" max="16120" width="3.28515625" style="552" customWidth="1"/>
    <col min="16121" max="16121" width="1.85546875" style="552" customWidth="1"/>
    <col min="16122" max="16122" width="17.85546875" style="552" customWidth="1"/>
    <col min="16123" max="16123" width="1.85546875" style="552" customWidth="1"/>
    <col min="16124" max="16127" width="3.28515625" style="552" customWidth="1"/>
    <col min="16128" max="16128" width="1.85546875" style="552" customWidth="1"/>
    <col min="16129" max="16129" width="12.42578125" style="552" customWidth="1"/>
    <col min="16130" max="16130" width="1.85546875" style="552" customWidth="1"/>
    <col min="16131" max="16133" width="3" style="552" customWidth="1"/>
    <col min="16134" max="16134" width="4.42578125" style="552" customWidth="1"/>
    <col min="16135" max="16136" width="3" style="552" customWidth="1"/>
    <col min="16137" max="16142" width="3.28515625" style="552" customWidth="1"/>
    <col min="16143" max="16144" width="9.140625" style="552" customWidth="1"/>
    <col min="16145" max="16148" width="3.28515625" style="552" customWidth="1"/>
    <col min="16149" max="16149" width="4.140625" style="552" customWidth="1"/>
    <col min="16150" max="16384" width="10.28515625" style="552"/>
  </cols>
  <sheetData>
    <row r="1" spans="1:34" ht="21" x14ac:dyDescent="0.25">
      <c r="D1" s="553" t="s">
        <v>4103</v>
      </c>
      <c r="E1" s="554" t="s">
        <v>4104</v>
      </c>
      <c r="G1" s="556">
        <v>44561</v>
      </c>
    </row>
    <row r="2" spans="1:34" ht="21" x14ac:dyDescent="0.25">
      <c r="D2" s="553" t="s">
        <v>4105</v>
      </c>
    </row>
    <row r="3" spans="1:34" x14ac:dyDescent="0.25">
      <c r="D3" s="561"/>
      <c r="E3" s="561" t="s">
        <v>154</v>
      </c>
      <c r="F3" s="561"/>
      <c r="G3" s="562">
        <v>761512015.10046434</v>
      </c>
      <c r="H3" s="561"/>
      <c r="I3" s="563">
        <f>+I9</f>
        <v>3889988.51</v>
      </c>
      <c r="J3" s="561"/>
      <c r="K3" s="564">
        <f>G3-I3</f>
        <v>757622026.59046435</v>
      </c>
      <c r="L3" s="562">
        <v>40185217.919380002</v>
      </c>
      <c r="T3" s="558"/>
    </row>
    <row r="4" spans="1:34" ht="18.75" customHeight="1" x14ac:dyDescent="0.25">
      <c r="D4" s="561"/>
      <c r="E4" s="379" t="s">
        <v>155</v>
      </c>
      <c r="F4" s="379"/>
      <c r="G4" s="565">
        <v>761512015.10046434</v>
      </c>
      <c r="H4" s="379"/>
      <c r="I4" s="566">
        <f>+I3</f>
        <v>3889988.51</v>
      </c>
      <c r="J4" s="379"/>
      <c r="K4" s="567">
        <f>G4-I4</f>
        <v>757622026.59046435</v>
      </c>
      <c r="L4" s="565">
        <v>40185217.919380002</v>
      </c>
      <c r="T4" s="558"/>
      <c r="AA4" s="557"/>
      <c r="AB4" s="557"/>
      <c r="AC4" s="557"/>
      <c r="AD4" s="557"/>
      <c r="AE4" s="557"/>
      <c r="AF4" s="557"/>
      <c r="AH4" s="552"/>
    </row>
    <row r="5" spans="1:34" x14ac:dyDescent="0.25">
      <c r="B5" s="568"/>
      <c r="C5" s="568"/>
      <c r="D5" s="561"/>
      <c r="E5" s="381" t="s">
        <v>156</v>
      </c>
      <c r="F5" s="381"/>
      <c r="G5" s="569">
        <f>G3-G4</f>
        <v>0</v>
      </c>
      <c r="H5" s="569"/>
      <c r="I5" s="569">
        <f t="shared" ref="I5:L5" si="0">I3-I4</f>
        <v>0</v>
      </c>
      <c r="J5" s="569"/>
      <c r="K5" s="569">
        <f t="shared" si="0"/>
        <v>0</v>
      </c>
      <c r="L5" s="569">
        <f t="shared" si="0"/>
        <v>0</v>
      </c>
      <c r="T5" s="570"/>
      <c r="AA5" s="557"/>
      <c r="AB5" s="557"/>
      <c r="AC5" s="557"/>
      <c r="AD5" s="557"/>
      <c r="AE5" s="557"/>
      <c r="AF5" s="557"/>
      <c r="AH5" s="552"/>
    </row>
    <row r="6" spans="1:34" s="572" customFormat="1" ht="22.5" customHeight="1" thickBot="1" x14ac:dyDescent="0.3">
      <c r="A6" s="571"/>
      <c r="B6" s="571"/>
      <c r="C6" s="571"/>
      <c r="F6" s="573"/>
      <c r="G6" s="574" t="s">
        <v>3335</v>
      </c>
      <c r="H6" s="571"/>
      <c r="I6" s="571"/>
      <c r="J6" s="575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571"/>
      <c r="X6" s="571"/>
      <c r="Y6" s="571"/>
      <c r="Z6" s="571"/>
      <c r="AA6" s="571"/>
      <c r="AC6" s="576"/>
      <c r="AD6" s="576"/>
      <c r="AE6" s="576"/>
      <c r="AF6" s="576"/>
      <c r="AG6" s="577"/>
      <c r="AH6" s="578"/>
    </row>
    <row r="7" spans="1:34" s="572" customFormat="1" ht="30.75" thickBot="1" x14ac:dyDescent="0.3">
      <c r="A7" s="468" t="s">
        <v>4106</v>
      </c>
      <c r="B7" s="579" t="s">
        <v>1208</v>
      </c>
      <c r="C7" s="579"/>
      <c r="D7" s="580" t="s">
        <v>144</v>
      </c>
      <c r="E7" s="580" t="s">
        <v>3336</v>
      </c>
      <c r="F7" s="581" t="s">
        <v>4107</v>
      </c>
      <c r="G7" s="582" t="s">
        <v>4108</v>
      </c>
      <c r="H7" s="559"/>
      <c r="I7" s="583" t="s">
        <v>4109</v>
      </c>
      <c r="J7" s="584"/>
      <c r="K7" s="583" t="s">
        <v>4110</v>
      </c>
      <c r="L7" s="585" t="s">
        <v>4111</v>
      </c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C7" s="587"/>
      <c r="AD7" s="587"/>
      <c r="AE7" s="587"/>
      <c r="AF7" s="587"/>
      <c r="AH7" s="578"/>
    </row>
    <row r="8" spans="1:34" s="599" customFormat="1" ht="22.5" customHeight="1" x14ac:dyDescent="0.25">
      <c r="A8" s="588"/>
      <c r="B8" s="589"/>
      <c r="C8" s="590"/>
      <c r="D8" s="388"/>
      <c r="E8" s="591" t="s">
        <v>158</v>
      </c>
      <c r="F8" s="592"/>
      <c r="G8" s="593"/>
      <c r="H8" s="594"/>
      <c r="I8" s="595"/>
      <c r="J8" s="596"/>
      <c r="K8" s="597"/>
      <c r="L8" s="598"/>
    </row>
    <row r="9" spans="1:34" s="599" customFormat="1" ht="15" customHeight="1" x14ac:dyDescent="0.25">
      <c r="A9" s="600" t="s">
        <v>4107</v>
      </c>
      <c r="B9" s="601"/>
      <c r="C9" s="602"/>
      <c r="D9" s="391" t="s">
        <v>159</v>
      </c>
      <c r="E9" s="392" t="s">
        <v>160</v>
      </c>
      <c r="F9" s="603">
        <f>+F10+F19+F34+F39</f>
        <v>0</v>
      </c>
      <c r="G9" s="604">
        <v>701603724.68999994</v>
      </c>
      <c r="H9" s="605"/>
      <c r="I9" s="606">
        <v>3889988.51</v>
      </c>
      <c r="J9" s="607"/>
      <c r="K9" s="608">
        <f>G9-I9</f>
        <v>697713736.17999995</v>
      </c>
      <c r="L9" s="609">
        <v>42341104.397500001</v>
      </c>
      <c r="N9" s="596"/>
      <c r="T9" s="610"/>
      <c r="V9" s="611"/>
      <c r="W9" s="612"/>
      <c r="X9" s="611"/>
    </row>
    <row r="10" spans="1:34" s="621" customFormat="1" ht="15" customHeight="1" x14ac:dyDescent="0.25">
      <c r="A10" s="613" t="s">
        <v>4107</v>
      </c>
      <c r="B10" s="614"/>
      <c r="C10" s="615"/>
      <c r="D10" s="394" t="s">
        <v>161</v>
      </c>
      <c r="E10" s="395" t="s">
        <v>3338</v>
      </c>
      <c r="F10" s="616">
        <f>+F11+F18</f>
        <v>0</v>
      </c>
      <c r="G10" s="617">
        <v>687701650.25</v>
      </c>
      <c r="H10" s="618"/>
      <c r="I10" s="606">
        <v>0</v>
      </c>
      <c r="J10" s="607"/>
      <c r="K10" s="619">
        <f t="shared" ref="K10:K73" si="1">G10-I10</f>
        <v>687701650.25</v>
      </c>
      <c r="L10" s="620">
        <v>42165985.609999999</v>
      </c>
      <c r="N10" s="596"/>
      <c r="P10" s="599"/>
      <c r="V10" s="611"/>
      <c r="W10" s="612"/>
      <c r="X10" s="611"/>
    </row>
    <row r="11" spans="1:34" s="629" customFormat="1" ht="15" customHeight="1" x14ac:dyDescent="0.25">
      <c r="A11" s="613" t="s">
        <v>4107</v>
      </c>
      <c r="B11" s="622"/>
      <c r="C11" s="623"/>
      <c r="D11" s="397" t="s">
        <v>163</v>
      </c>
      <c r="E11" s="398" t="s">
        <v>3339</v>
      </c>
      <c r="F11" s="624">
        <f>SUM(F12:F17)</f>
        <v>0</v>
      </c>
      <c r="G11" s="625">
        <v>668691763.54999995</v>
      </c>
      <c r="H11" s="626"/>
      <c r="I11" s="606">
        <v>0</v>
      </c>
      <c r="J11" s="607"/>
      <c r="K11" s="627">
        <f t="shared" si="1"/>
        <v>668691763.54999995</v>
      </c>
      <c r="L11" s="628">
        <v>42165985.609999999</v>
      </c>
      <c r="N11" s="596"/>
      <c r="P11" s="599"/>
      <c r="V11" s="611"/>
      <c r="W11" s="612"/>
      <c r="X11" s="611"/>
    </row>
    <row r="12" spans="1:34" s="629" customFormat="1" ht="15" customHeight="1" x14ac:dyDescent="0.25">
      <c r="A12" s="613"/>
      <c r="B12" s="622"/>
      <c r="C12" s="623"/>
      <c r="D12" s="400" t="s">
        <v>3340</v>
      </c>
      <c r="E12" s="401" t="s">
        <v>3341</v>
      </c>
      <c r="F12" s="630"/>
      <c r="G12" s="631">
        <v>626004600</v>
      </c>
      <c r="H12" s="626"/>
      <c r="I12" s="632"/>
      <c r="J12" s="607"/>
      <c r="K12" s="633">
        <f t="shared" si="1"/>
        <v>626004600</v>
      </c>
      <c r="L12" s="634">
        <v>0</v>
      </c>
      <c r="N12" s="596"/>
      <c r="P12" s="599"/>
      <c r="V12" s="611"/>
      <c r="W12" s="612"/>
      <c r="X12" s="611"/>
    </row>
    <row r="13" spans="1:34" s="629" customFormat="1" ht="15" customHeight="1" x14ac:dyDescent="0.25">
      <c r="A13" s="613"/>
      <c r="B13" s="622"/>
      <c r="C13" s="623"/>
      <c r="D13" s="400" t="s">
        <v>3342</v>
      </c>
      <c r="E13" s="401" t="s">
        <v>3343</v>
      </c>
      <c r="F13" s="630"/>
      <c r="G13" s="631">
        <v>42687163.549999997</v>
      </c>
      <c r="H13" s="626"/>
      <c r="I13" s="632"/>
      <c r="J13" s="607"/>
      <c r="K13" s="633">
        <f t="shared" si="1"/>
        <v>42687163.549999997</v>
      </c>
      <c r="L13" s="634">
        <v>42165985.609999999</v>
      </c>
      <c r="N13" s="596"/>
      <c r="P13" s="599"/>
      <c r="V13" s="611"/>
      <c r="W13" s="612"/>
      <c r="X13" s="611"/>
    </row>
    <row r="14" spans="1:34" s="629" customFormat="1" ht="15" customHeight="1" x14ac:dyDescent="0.25">
      <c r="A14" s="613"/>
      <c r="B14" s="622"/>
      <c r="C14" s="623"/>
      <c r="D14" s="403" t="s">
        <v>3344</v>
      </c>
      <c r="E14" s="635" t="s">
        <v>3345</v>
      </c>
      <c r="F14" s="636"/>
      <c r="G14" s="631">
        <v>0</v>
      </c>
      <c r="H14" s="626"/>
      <c r="I14" s="632">
        <v>0</v>
      </c>
      <c r="J14" s="607"/>
      <c r="K14" s="633">
        <f t="shared" si="1"/>
        <v>0</v>
      </c>
      <c r="L14" s="628">
        <v>0</v>
      </c>
      <c r="N14" s="596"/>
      <c r="P14" s="599"/>
      <c r="V14" s="611"/>
      <c r="W14" s="612"/>
      <c r="X14" s="611"/>
    </row>
    <row r="15" spans="1:34" s="629" customFormat="1" ht="15" customHeight="1" x14ac:dyDescent="0.25">
      <c r="A15" s="613"/>
      <c r="B15" s="622"/>
      <c r="C15" s="623"/>
      <c r="D15" s="403" t="s">
        <v>3346</v>
      </c>
      <c r="E15" s="404" t="s">
        <v>3347</v>
      </c>
      <c r="F15" s="637"/>
      <c r="G15" s="638">
        <v>0</v>
      </c>
      <c r="H15" s="626"/>
      <c r="I15" s="632"/>
      <c r="J15" s="607"/>
      <c r="K15" s="639">
        <f t="shared" si="1"/>
        <v>0</v>
      </c>
      <c r="L15" s="640">
        <v>0</v>
      </c>
      <c r="N15" s="596"/>
      <c r="P15" s="599"/>
      <c r="V15" s="611"/>
      <c r="W15" s="612"/>
      <c r="X15" s="611"/>
    </row>
    <row r="16" spans="1:34" s="629" customFormat="1" ht="15" customHeight="1" x14ac:dyDescent="0.25">
      <c r="A16" s="613"/>
      <c r="B16" s="622"/>
      <c r="C16" s="623"/>
      <c r="D16" s="403" t="s">
        <v>3348</v>
      </c>
      <c r="E16" s="404" t="s">
        <v>3349</v>
      </c>
      <c r="F16" s="637"/>
      <c r="G16" s="638">
        <v>0</v>
      </c>
      <c r="H16" s="626"/>
      <c r="I16" s="632"/>
      <c r="J16" s="607"/>
      <c r="K16" s="639">
        <f t="shared" si="1"/>
        <v>0</v>
      </c>
      <c r="L16" s="640">
        <v>0</v>
      </c>
      <c r="N16" s="596"/>
      <c r="P16" s="599"/>
      <c r="V16" s="611"/>
      <c r="W16" s="612"/>
      <c r="X16" s="611"/>
    </row>
    <row r="17" spans="1:24" s="629" customFormat="1" ht="15" customHeight="1" x14ac:dyDescent="0.25">
      <c r="A17" s="613"/>
      <c r="B17" s="622"/>
      <c r="C17" s="623"/>
      <c r="D17" s="400" t="s">
        <v>3350</v>
      </c>
      <c r="E17" s="401" t="s">
        <v>3351</v>
      </c>
      <c r="F17" s="630"/>
      <c r="G17" s="631">
        <v>0</v>
      </c>
      <c r="H17" s="626"/>
      <c r="I17" s="632"/>
      <c r="J17" s="607"/>
      <c r="K17" s="633">
        <f t="shared" si="1"/>
        <v>0</v>
      </c>
      <c r="L17" s="634">
        <v>0</v>
      </c>
      <c r="N17" s="596"/>
      <c r="P17" s="599"/>
      <c r="V17" s="611"/>
      <c r="W17" s="612"/>
      <c r="X17" s="611"/>
    </row>
    <row r="18" spans="1:24" s="629" customFormat="1" ht="15" customHeight="1" x14ac:dyDescent="0.25">
      <c r="A18" s="613"/>
      <c r="B18" s="622"/>
      <c r="C18" s="623"/>
      <c r="D18" s="397" t="s">
        <v>167</v>
      </c>
      <c r="E18" s="398" t="s">
        <v>3352</v>
      </c>
      <c r="F18" s="641"/>
      <c r="G18" s="625">
        <v>19009886.699999999</v>
      </c>
      <c r="H18" s="626"/>
      <c r="I18" s="632"/>
      <c r="J18" s="607"/>
      <c r="K18" s="627">
        <f t="shared" si="1"/>
        <v>19009886.699999999</v>
      </c>
      <c r="L18" s="640">
        <v>0</v>
      </c>
      <c r="N18" s="596"/>
      <c r="P18" s="599"/>
      <c r="V18" s="611"/>
      <c r="W18" s="612"/>
      <c r="X18" s="611"/>
    </row>
    <row r="19" spans="1:24" s="629" customFormat="1" ht="15" customHeight="1" x14ac:dyDescent="0.25">
      <c r="A19" s="613" t="s">
        <v>4107</v>
      </c>
      <c r="B19" s="622"/>
      <c r="C19" s="623"/>
      <c r="D19" s="394" t="s">
        <v>173</v>
      </c>
      <c r="E19" s="405" t="s">
        <v>174</v>
      </c>
      <c r="F19" s="616">
        <f>+F20+F25+F28</f>
        <v>0</v>
      </c>
      <c r="G19" s="617">
        <v>13726955.65</v>
      </c>
      <c r="H19" s="626"/>
      <c r="I19" s="606">
        <v>3889988.51</v>
      </c>
      <c r="J19" s="607"/>
      <c r="K19" s="619">
        <f t="shared" si="1"/>
        <v>9836967.1400000006</v>
      </c>
      <c r="L19" s="642">
        <v>0</v>
      </c>
      <c r="N19" s="596"/>
      <c r="P19" s="599"/>
      <c r="V19" s="611"/>
      <c r="W19" s="612"/>
      <c r="X19" s="611"/>
    </row>
    <row r="20" spans="1:24" s="629" customFormat="1" ht="15" customHeight="1" x14ac:dyDescent="0.25">
      <c r="A20" s="613" t="s">
        <v>4107</v>
      </c>
      <c r="B20" s="622"/>
      <c r="C20" s="623"/>
      <c r="D20" s="397" t="s">
        <v>175</v>
      </c>
      <c r="E20" s="398" t="s">
        <v>3353</v>
      </c>
      <c r="F20" s="641">
        <f>SUM(F21:F24)</f>
        <v>0</v>
      </c>
      <c r="G20" s="643">
        <v>8096297.8200000003</v>
      </c>
      <c r="H20" s="626"/>
      <c r="I20" s="606">
        <v>3889988.51</v>
      </c>
      <c r="J20" s="607"/>
      <c r="K20" s="644">
        <f t="shared" si="1"/>
        <v>4206309.3100000005</v>
      </c>
      <c r="L20" s="628">
        <v>0</v>
      </c>
      <c r="N20" s="596"/>
      <c r="P20" s="599"/>
      <c r="V20" s="611"/>
      <c r="W20" s="612"/>
      <c r="X20" s="611"/>
    </row>
    <row r="21" spans="1:24" s="629" customFormat="1" ht="15" customHeight="1" x14ac:dyDescent="0.25">
      <c r="A21" s="613"/>
      <c r="B21" s="622"/>
      <c r="C21" s="623"/>
      <c r="D21" s="400" t="s">
        <v>177</v>
      </c>
      <c r="E21" s="401" t="s">
        <v>3354</v>
      </c>
      <c r="F21" s="630"/>
      <c r="G21" s="631">
        <v>8096297.8200000003</v>
      </c>
      <c r="H21" s="626"/>
      <c r="I21" s="645">
        <v>3889988.51</v>
      </c>
      <c r="J21" s="607"/>
      <c r="K21" s="633">
        <f t="shared" si="1"/>
        <v>4206309.3100000005</v>
      </c>
      <c r="L21" s="634">
        <v>0</v>
      </c>
      <c r="N21" s="596"/>
      <c r="P21" s="599"/>
      <c r="V21" s="611"/>
      <c r="W21" s="612"/>
      <c r="X21" s="611"/>
    </row>
    <row r="22" spans="1:24" s="629" customFormat="1" ht="15" customHeight="1" x14ac:dyDescent="0.25">
      <c r="A22" s="613"/>
      <c r="B22" s="622"/>
      <c r="C22" s="623"/>
      <c r="D22" s="400" t="s">
        <v>185</v>
      </c>
      <c r="E22" s="401" t="s">
        <v>3355</v>
      </c>
      <c r="F22" s="630"/>
      <c r="G22" s="631">
        <v>0</v>
      </c>
      <c r="H22" s="626"/>
      <c r="I22" s="632"/>
      <c r="J22" s="607"/>
      <c r="K22" s="633">
        <f t="shared" si="1"/>
        <v>0</v>
      </c>
      <c r="L22" s="634">
        <v>0</v>
      </c>
      <c r="N22" s="596"/>
      <c r="P22" s="599"/>
      <c r="V22" s="611"/>
      <c r="W22" s="612"/>
      <c r="X22" s="611"/>
    </row>
    <row r="23" spans="1:24" s="629" customFormat="1" ht="15" customHeight="1" x14ac:dyDescent="0.25">
      <c r="A23" s="613"/>
      <c r="B23" s="622"/>
      <c r="C23" s="623"/>
      <c r="D23" s="400" t="s">
        <v>186</v>
      </c>
      <c r="E23" s="401" t="s">
        <v>3356</v>
      </c>
      <c r="F23" s="630"/>
      <c r="G23" s="631">
        <v>0</v>
      </c>
      <c r="H23" s="626"/>
      <c r="I23" s="632"/>
      <c r="J23" s="607"/>
      <c r="K23" s="633">
        <f t="shared" si="1"/>
        <v>0</v>
      </c>
      <c r="L23" s="634">
        <v>0</v>
      </c>
      <c r="N23" s="596"/>
      <c r="P23" s="599"/>
      <c r="V23" s="611"/>
      <c r="W23" s="612"/>
      <c r="X23" s="611"/>
    </row>
    <row r="24" spans="1:24" s="629" customFormat="1" ht="15" customHeight="1" x14ac:dyDescent="0.25">
      <c r="A24" s="613"/>
      <c r="B24" s="622"/>
      <c r="C24" s="623"/>
      <c r="D24" s="400" t="s">
        <v>187</v>
      </c>
      <c r="E24" s="401" t="s">
        <v>3357</v>
      </c>
      <c r="F24" s="630"/>
      <c r="G24" s="631">
        <v>0</v>
      </c>
      <c r="H24" s="626"/>
      <c r="I24" s="646"/>
      <c r="J24" s="607"/>
      <c r="K24" s="633">
        <f t="shared" si="1"/>
        <v>0</v>
      </c>
      <c r="L24" s="634">
        <v>0</v>
      </c>
      <c r="N24" s="596"/>
      <c r="P24" s="599"/>
      <c r="V24" s="611"/>
      <c r="W24" s="612"/>
      <c r="X24" s="611"/>
    </row>
    <row r="25" spans="1:24" s="629" customFormat="1" ht="15" customHeight="1" x14ac:dyDescent="0.25">
      <c r="A25" s="613" t="s">
        <v>4107</v>
      </c>
      <c r="B25" s="622"/>
      <c r="C25" s="623"/>
      <c r="D25" s="397" t="s">
        <v>1761</v>
      </c>
      <c r="E25" s="398" t="s">
        <v>3358</v>
      </c>
      <c r="F25" s="647">
        <f>SUM(F26:F27)</f>
        <v>0</v>
      </c>
      <c r="G25" s="643">
        <v>2427951.16</v>
      </c>
      <c r="H25" s="626"/>
      <c r="I25" s="648">
        <v>0</v>
      </c>
      <c r="J25" s="607"/>
      <c r="K25" s="644">
        <f t="shared" si="1"/>
        <v>2427951.16</v>
      </c>
      <c r="L25" s="628">
        <v>0</v>
      </c>
      <c r="N25" s="596"/>
      <c r="P25" s="599"/>
      <c r="V25" s="611"/>
      <c r="W25" s="612"/>
      <c r="X25" s="611"/>
    </row>
    <row r="26" spans="1:24" s="629" customFormat="1" ht="15" customHeight="1" x14ac:dyDescent="0.25">
      <c r="A26" s="613"/>
      <c r="B26" s="622" t="s">
        <v>164</v>
      </c>
      <c r="C26" s="623"/>
      <c r="D26" s="400" t="s">
        <v>188</v>
      </c>
      <c r="E26" s="401" t="s">
        <v>3359</v>
      </c>
      <c r="F26" s="630"/>
      <c r="G26" s="631">
        <v>0</v>
      </c>
      <c r="H26" s="626"/>
      <c r="I26" s="646"/>
      <c r="J26" s="607"/>
      <c r="K26" s="633">
        <f t="shared" si="1"/>
        <v>0</v>
      </c>
      <c r="L26" s="634">
        <v>0</v>
      </c>
      <c r="N26" s="596"/>
      <c r="P26" s="599"/>
      <c r="V26" s="611"/>
      <c r="W26" s="612"/>
      <c r="X26" s="611"/>
    </row>
    <row r="27" spans="1:24" s="629" customFormat="1" ht="15" customHeight="1" x14ac:dyDescent="0.25">
      <c r="A27" s="613"/>
      <c r="B27" s="622" t="s">
        <v>164</v>
      </c>
      <c r="C27" s="623"/>
      <c r="D27" s="400" t="s">
        <v>190</v>
      </c>
      <c r="E27" s="401" t="s">
        <v>3360</v>
      </c>
      <c r="F27" s="630"/>
      <c r="G27" s="631">
        <v>2427951.16</v>
      </c>
      <c r="H27" s="626"/>
      <c r="I27" s="646"/>
      <c r="J27" s="607"/>
      <c r="K27" s="633">
        <f t="shared" si="1"/>
        <v>2427951.16</v>
      </c>
      <c r="L27" s="634">
        <v>0</v>
      </c>
      <c r="N27" s="596"/>
      <c r="P27" s="599"/>
      <c r="V27" s="611"/>
      <c r="W27" s="612"/>
      <c r="X27" s="611"/>
    </row>
    <row r="28" spans="1:24" s="578" customFormat="1" ht="15" customHeight="1" x14ac:dyDescent="0.25">
      <c r="A28" s="649" t="s">
        <v>4107</v>
      </c>
      <c r="B28" s="650"/>
      <c r="C28" s="651"/>
      <c r="D28" s="397" t="s">
        <v>191</v>
      </c>
      <c r="E28" s="398" t="s">
        <v>3361</v>
      </c>
      <c r="F28" s="624">
        <f>SUM(F29:F33)</f>
        <v>0</v>
      </c>
      <c r="G28" s="652">
        <v>3202706.67</v>
      </c>
      <c r="H28" s="626"/>
      <c r="I28" s="648">
        <v>0</v>
      </c>
      <c r="J28" s="607"/>
      <c r="K28" s="653">
        <f t="shared" si="1"/>
        <v>3202706.67</v>
      </c>
      <c r="L28" s="628">
        <v>0</v>
      </c>
      <c r="N28" s="596"/>
      <c r="P28" s="599"/>
      <c r="V28" s="611"/>
      <c r="W28" s="612"/>
      <c r="X28" s="611"/>
    </row>
    <row r="29" spans="1:24" s="578" customFormat="1" ht="15" customHeight="1" x14ac:dyDescent="0.25">
      <c r="A29" s="649"/>
      <c r="B29" s="650"/>
      <c r="C29" s="651"/>
      <c r="D29" s="400" t="s">
        <v>3362</v>
      </c>
      <c r="E29" s="401" t="s">
        <v>3363</v>
      </c>
      <c r="F29" s="630"/>
      <c r="G29" s="631">
        <v>0</v>
      </c>
      <c r="H29" s="626"/>
      <c r="I29" s="646"/>
      <c r="J29" s="607"/>
      <c r="K29" s="633">
        <f t="shared" si="1"/>
        <v>0</v>
      </c>
      <c r="L29" s="634">
        <v>0</v>
      </c>
      <c r="N29" s="596"/>
      <c r="P29" s="599"/>
      <c r="V29" s="611"/>
      <c r="W29" s="612"/>
      <c r="X29" s="611"/>
    </row>
    <row r="30" spans="1:24" s="578" customFormat="1" ht="15" customHeight="1" x14ac:dyDescent="0.25">
      <c r="A30" s="649"/>
      <c r="B30" s="650"/>
      <c r="C30" s="651"/>
      <c r="D30" s="400" t="s">
        <v>193</v>
      </c>
      <c r="E30" s="401" t="s">
        <v>3364</v>
      </c>
      <c r="F30" s="630"/>
      <c r="G30" s="631">
        <v>91000</v>
      </c>
      <c r="H30" s="626"/>
      <c r="I30" s="646"/>
      <c r="J30" s="607"/>
      <c r="K30" s="633">
        <f t="shared" si="1"/>
        <v>91000</v>
      </c>
      <c r="L30" s="634">
        <v>0</v>
      </c>
      <c r="N30" s="596"/>
      <c r="P30" s="599"/>
      <c r="V30" s="611"/>
      <c r="W30" s="612"/>
      <c r="X30" s="611"/>
    </row>
    <row r="31" spans="1:24" s="578" customFormat="1" ht="15" customHeight="1" x14ac:dyDescent="0.25">
      <c r="A31" s="649"/>
      <c r="B31" s="650"/>
      <c r="C31" s="651"/>
      <c r="D31" s="400" t="s">
        <v>195</v>
      </c>
      <c r="E31" s="401" t="s">
        <v>3365</v>
      </c>
      <c r="F31" s="630"/>
      <c r="G31" s="631">
        <v>3111706.67</v>
      </c>
      <c r="H31" s="626"/>
      <c r="I31" s="646"/>
      <c r="J31" s="607"/>
      <c r="K31" s="633">
        <f t="shared" si="1"/>
        <v>3111706.67</v>
      </c>
      <c r="L31" s="634">
        <v>0</v>
      </c>
      <c r="N31" s="596"/>
      <c r="P31" s="599"/>
      <c r="V31" s="611"/>
      <c r="W31" s="612"/>
      <c r="X31" s="611"/>
    </row>
    <row r="32" spans="1:24" s="578" customFormat="1" ht="15" customHeight="1" x14ac:dyDescent="0.25">
      <c r="A32" s="649"/>
      <c r="B32" s="650"/>
      <c r="C32" s="651"/>
      <c r="D32" s="400" t="s">
        <v>198</v>
      </c>
      <c r="E32" s="401" t="s">
        <v>3366</v>
      </c>
      <c r="F32" s="630"/>
      <c r="G32" s="631">
        <v>0</v>
      </c>
      <c r="H32" s="626"/>
      <c r="I32" s="646"/>
      <c r="J32" s="607"/>
      <c r="K32" s="633">
        <f t="shared" si="1"/>
        <v>0</v>
      </c>
      <c r="L32" s="634">
        <v>0</v>
      </c>
      <c r="N32" s="596"/>
      <c r="P32" s="599"/>
      <c r="V32" s="611"/>
      <c r="W32" s="612"/>
      <c r="X32" s="611"/>
    </row>
    <row r="33" spans="1:24" s="578" customFormat="1" ht="15" customHeight="1" x14ac:dyDescent="0.25">
      <c r="A33" s="649"/>
      <c r="B33" s="650"/>
      <c r="C33" s="651"/>
      <c r="D33" s="400" t="s">
        <v>3367</v>
      </c>
      <c r="E33" s="401" t="s">
        <v>3368</v>
      </c>
      <c r="F33" s="630"/>
      <c r="G33" s="631">
        <v>0</v>
      </c>
      <c r="H33" s="626"/>
      <c r="I33" s="646"/>
      <c r="J33" s="607"/>
      <c r="K33" s="633">
        <f t="shared" si="1"/>
        <v>0</v>
      </c>
      <c r="L33" s="634">
        <v>0</v>
      </c>
      <c r="N33" s="596"/>
      <c r="P33" s="599"/>
      <c r="V33" s="611"/>
      <c r="W33" s="612"/>
      <c r="X33" s="611"/>
    </row>
    <row r="34" spans="1:24" s="629" customFormat="1" ht="15" customHeight="1" x14ac:dyDescent="0.25">
      <c r="A34" s="613" t="s">
        <v>4107</v>
      </c>
      <c r="B34" s="622"/>
      <c r="C34" s="623"/>
      <c r="D34" s="394" t="s">
        <v>200</v>
      </c>
      <c r="E34" s="395" t="s">
        <v>201</v>
      </c>
      <c r="F34" s="616">
        <f>SUM(F35:F38)</f>
        <v>0</v>
      </c>
      <c r="G34" s="617">
        <v>0</v>
      </c>
      <c r="H34" s="626"/>
      <c r="I34" s="648">
        <v>0</v>
      </c>
      <c r="J34" s="607"/>
      <c r="K34" s="619">
        <f t="shared" si="1"/>
        <v>0</v>
      </c>
      <c r="L34" s="620">
        <v>0</v>
      </c>
      <c r="N34" s="596"/>
      <c r="P34" s="599"/>
      <c r="V34" s="611"/>
      <c r="W34" s="612"/>
      <c r="X34" s="611"/>
    </row>
    <row r="35" spans="1:24" s="629" customFormat="1" ht="15" customHeight="1" x14ac:dyDescent="0.25">
      <c r="A35" s="613"/>
      <c r="B35" s="622"/>
      <c r="C35" s="623"/>
      <c r="D35" s="397" t="s">
        <v>202</v>
      </c>
      <c r="E35" s="398" t="s">
        <v>203</v>
      </c>
      <c r="F35" s="641"/>
      <c r="G35" s="643">
        <v>0</v>
      </c>
      <c r="H35" s="626"/>
      <c r="I35" s="646"/>
      <c r="J35" s="607"/>
      <c r="K35" s="644">
        <f t="shared" si="1"/>
        <v>0</v>
      </c>
      <c r="L35" s="654">
        <v>0</v>
      </c>
      <c r="N35" s="596"/>
      <c r="P35" s="599"/>
      <c r="V35" s="611"/>
      <c r="W35" s="612"/>
      <c r="X35" s="611"/>
    </row>
    <row r="36" spans="1:24" s="629" customFormat="1" ht="15" customHeight="1" x14ac:dyDescent="0.25">
      <c r="A36" s="613"/>
      <c r="B36" s="622"/>
      <c r="C36" s="623"/>
      <c r="D36" s="397" t="s">
        <v>204</v>
      </c>
      <c r="E36" s="398" t="s">
        <v>205</v>
      </c>
      <c r="F36" s="641"/>
      <c r="G36" s="643">
        <v>0</v>
      </c>
      <c r="H36" s="626"/>
      <c r="I36" s="646"/>
      <c r="J36" s="607"/>
      <c r="K36" s="644">
        <f t="shared" si="1"/>
        <v>0</v>
      </c>
      <c r="L36" s="654">
        <v>0</v>
      </c>
      <c r="N36" s="596"/>
      <c r="P36" s="599"/>
      <c r="V36" s="611"/>
      <c r="W36" s="612"/>
      <c r="X36" s="611"/>
    </row>
    <row r="37" spans="1:24" s="629" customFormat="1" ht="15" customHeight="1" x14ac:dyDescent="0.25">
      <c r="A37" s="613"/>
      <c r="B37" s="622"/>
      <c r="C37" s="623"/>
      <c r="D37" s="397" t="s">
        <v>206</v>
      </c>
      <c r="E37" s="398" t="s">
        <v>207</v>
      </c>
      <c r="F37" s="641"/>
      <c r="G37" s="643">
        <v>0</v>
      </c>
      <c r="H37" s="626"/>
      <c r="I37" s="646"/>
      <c r="J37" s="607"/>
      <c r="K37" s="644">
        <f t="shared" si="1"/>
        <v>0</v>
      </c>
      <c r="L37" s="654">
        <v>0</v>
      </c>
      <c r="N37" s="596"/>
      <c r="P37" s="599"/>
      <c r="V37" s="611"/>
      <c r="W37" s="612"/>
      <c r="X37" s="611"/>
    </row>
    <row r="38" spans="1:24" s="629" customFormat="1" ht="15" customHeight="1" x14ac:dyDescent="0.25">
      <c r="A38" s="613"/>
      <c r="B38" s="622"/>
      <c r="C38" s="623"/>
      <c r="D38" s="397" t="s">
        <v>208</v>
      </c>
      <c r="E38" s="398" t="s">
        <v>209</v>
      </c>
      <c r="F38" s="641"/>
      <c r="G38" s="643">
        <v>0</v>
      </c>
      <c r="H38" s="626"/>
      <c r="I38" s="646"/>
      <c r="J38" s="607"/>
      <c r="K38" s="644">
        <f t="shared" si="1"/>
        <v>0</v>
      </c>
      <c r="L38" s="654">
        <v>0</v>
      </c>
      <c r="N38" s="596"/>
      <c r="P38" s="599"/>
      <c r="V38" s="611"/>
      <c r="W38" s="612"/>
      <c r="X38" s="611"/>
    </row>
    <row r="39" spans="1:24" s="629" customFormat="1" ht="15" customHeight="1" x14ac:dyDescent="0.25">
      <c r="A39" s="613"/>
      <c r="B39" s="622"/>
      <c r="C39" s="623"/>
      <c r="D39" s="394" t="s">
        <v>210</v>
      </c>
      <c r="E39" s="395" t="s">
        <v>211</v>
      </c>
      <c r="F39" s="655"/>
      <c r="G39" s="656">
        <v>175118.79</v>
      </c>
      <c r="H39" s="626"/>
      <c r="I39" s="646"/>
      <c r="J39" s="607"/>
      <c r="K39" s="657">
        <f t="shared" si="1"/>
        <v>175118.79</v>
      </c>
      <c r="L39" s="658">
        <v>175118.78750000001</v>
      </c>
      <c r="N39" s="596"/>
      <c r="P39" s="599"/>
      <c r="V39" s="611"/>
      <c r="W39" s="612"/>
      <c r="X39" s="611"/>
    </row>
    <row r="40" spans="1:24" s="629" customFormat="1" ht="15" customHeight="1" x14ac:dyDescent="0.25">
      <c r="A40" s="613" t="s">
        <v>4107</v>
      </c>
      <c r="B40" s="622"/>
      <c r="C40" s="623"/>
      <c r="D40" s="409" t="s">
        <v>212</v>
      </c>
      <c r="E40" s="410" t="s">
        <v>213</v>
      </c>
      <c r="F40" s="450">
        <f>+F41+F42</f>
        <v>0</v>
      </c>
      <c r="G40" s="659">
        <v>-4215374.0599999996</v>
      </c>
      <c r="H40" s="626"/>
      <c r="I40" s="660">
        <v>0</v>
      </c>
      <c r="J40" s="607"/>
      <c r="K40" s="608">
        <f t="shared" si="1"/>
        <v>-4215374.0599999996</v>
      </c>
      <c r="L40" s="661">
        <v>-2298944.8657124997</v>
      </c>
      <c r="N40" s="596"/>
      <c r="P40" s="599"/>
      <c r="V40" s="611"/>
      <c r="W40" s="612"/>
      <c r="X40" s="611"/>
    </row>
    <row r="41" spans="1:24" s="629" customFormat="1" ht="15" customHeight="1" x14ac:dyDescent="0.25">
      <c r="A41" s="613"/>
      <c r="B41" s="622"/>
      <c r="C41" s="623"/>
      <c r="D41" s="394" t="s">
        <v>214</v>
      </c>
      <c r="E41" s="395" t="s">
        <v>3369</v>
      </c>
      <c r="F41" s="655"/>
      <c r="G41" s="662">
        <v>-4215374.0599999996</v>
      </c>
      <c r="H41" s="626"/>
      <c r="I41" s="646"/>
      <c r="J41" s="607"/>
      <c r="K41" s="663">
        <f t="shared" si="1"/>
        <v>-4215374.0599999996</v>
      </c>
      <c r="L41" s="658">
        <v>-2298944.8657124997</v>
      </c>
      <c r="N41" s="596"/>
      <c r="P41" s="599"/>
      <c r="V41" s="611"/>
      <c r="W41" s="612"/>
      <c r="X41" s="611"/>
    </row>
    <row r="42" spans="1:24" s="629" customFormat="1" ht="15" customHeight="1" x14ac:dyDescent="0.25">
      <c r="A42" s="613"/>
      <c r="B42" s="622"/>
      <c r="C42" s="623"/>
      <c r="D42" s="394" t="s">
        <v>215</v>
      </c>
      <c r="E42" s="395" t="s">
        <v>3370</v>
      </c>
      <c r="F42" s="655"/>
      <c r="G42" s="662">
        <v>0</v>
      </c>
      <c r="H42" s="626"/>
      <c r="I42" s="646"/>
      <c r="J42" s="607"/>
      <c r="K42" s="663">
        <f t="shared" si="1"/>
        <v>0</v>
      </c>
      <c r="L42" s="658">
        <v>0</v>
      </c>
      <c r="N42" s="596"/>
      <c r="P42" s="599"/>
      <c r="V42" s="611"/>
      <c r="W42" s="612"/>
      <c r="X42" s="611"/>
    </row>
    <row r="43" spans="1:24" s="578" customFormat="1" ht="15" customHeight="1" x14ac:dyDescent="0.25">
      <c r="A43" s="649" t="s">
        <v>4107</v>
      </c>
      <c r="B43" s="650"/>
      <c r="C43" s="651"/>
      <c r="D43" s="409" t="s">
        <v>216</v>
      </c>
      <c r="E43" s="410" t="s">
        <v>3371</v>
      </c>
      <c r="F43" s="664">
        <f>SUM(F44:F48)</f>
        <v>0</v>
      </c>
      <c r="G43" s="665">
        <v>0</v>
      </c>
      <c r="H43" s="626"/>
      <c r="I43" s="660">
        <v>0</v>
      </c>
      <c r="J43" s="607"/>
      <c r="K43" s="666">
        <f t="shared" si="1"/>
        <v>0</v>
      </c>
      <c r="L43" s="661">
        <v>0</v>
      </c>
      <c r="N43" s="596"/>
      <c r="P43" s="599"/>
      <c r="V43" s="611"/>
      <c r="W43" s="612"/>
      <c r="X43" s="611"/>
    </row>
    <row r="44" spans="1:24" s="577" customFormat="1" ht="15" customHeight="1" x14ac:dyDescent="0.25">
      <c r="A44" s="649"/>
      <c r="B44" s="650"/>
      <c r="C44" s="651"/>
      <c r="D44" s="394" t="s">
        <v>3372</v>
      </c>
      <c r="E44" s="395" t="s">
        <v>3373</v>
      </c>
      <c r="F44" s="655"/>
      <c r="G44" s="662">
        <v>0</v>
      </c>
      <c r="H44" s="626"/>
      <c r="I44" s="667"/>
      <c r="J44" s="607"/>
      <c r="K44" s="663">
        <f t="shared" si="1"/>
        <v>0</v>
      </c>
      <c r="L44" s="658">
        <v>0</v>
      </c>
      <c r="N44" s="596"/>
      <c r="P44" s="599"/>
      <c r="V44" s="611"/>
      <c r="W44" s="612"/>
      <c r="X44" s="611"/>
    </row>
    <row r="45" spans="1:24" s="578" customFormat="1" ht="15" customHeight="1" x14ac:dyDescent="0.25">
      <c r="A45" s="649"/>
      <c r="B45" s="650"/>
      <c r="C45" s="651"/>
      <c r="D45" s="394" t="s">
        <v>218</v>
      </c>
      <c r="E45" s="395" t="s">
        <v>3374</v>
      </c>
      <c r="F45" s="655"/>
      <c r="G45" s="662">
        <v>0</v>
      </c>
      <c r="H45" s="626"/>
      <c r="I45" s="646"/>
      <c r="J45" s="607"/>
      <c r="K45" s="663">
        <f t="shared" si="1"/>
        <v>0</v>
      </c>
      <c r="L45" s="658">
        <v>0</v>
      </c>
      <c r="N45" s="596"/>
      <c r="P45" s="599"/>
      <c r="V45" s="611"/>
      <c r="W45" s="612"/>
      <c r="X45" s="611"/>
    </row>
    <row r="46" spans="1:24" s="578" customFormat="1" ht="15" customHeight="1" x14ac:dyDescent="0.25">
      <c r="A46" s="649"/>
      <c r="B46" s="650"/>
      <c r="C46" s="651"/>
      <c r="D46" s="394" t="s">
        <v>219</v>
      </c>
      <c r="E46" s="395" t="s">
        <v>3375</v>
      </c>
      <c r="F46" s="655"/>
      <c r="G46" s="662">
        <v>0</v>
      </c>
      <c r="H46" s="626"/>
      <c r="I46" s="646"/>
      <c r="J46" s="607"/>
      <c r="K46" s="663">
        <f t="shared" si="1"/>
        <v>0</v>
      </c>
      <c r="L46" s="658">
        <v>0</v>
      </c>
      <c r="N46" s="596"/>
      <c r="P46" s="599"/>
      <c r="V46" s="611"/>
      <c r="W46" s="612"/>
      <c r="X46" s="611"/>
    </row>
    <row r="47" spans="1:24" s="578" customFormat="1" ht="15" customHeight="1" x14ac:dyDescent="0.25">
      <c r="A47" s="649"/>
      <c r="B47" s="650"/>
      <c r="C47" s="651"/>
      <c r="D47" s="394" t="s">
        <v>220</v>
      </c>
      <c r="E47" s="395" t="s">
        <v>3376</v>
      </c>
      <c r="F47" s="655"/>
      <c r="G47" s="662">
        <v>0</v>
      </c>
      <c r="H47" s="626"/>
      <c r="I47" s="646"/>
      <c r="J47" s="607"/>
      <c r="K47" s="663">
        <f t="shared" si="1"/>
        <v>0</v>
      </c>
      <c r="L47" s="658">
        <v>0</v>
      </c>
      <c r="N47" s="596"/>
      <c r="P47" s="599"/>
      <c r="V47" s="611"/>
      <c r="W47" s="612"/>
      <c r="X47" s="611"/>
    </row>
    <row r="48" spans="1:24" s="578" customFormat="1" ht="15" customHeight="1" x14ac:dyDescent="0.25">
      <c r="A48" s="649"/>
      <c r="B48" s="650"/>
      <c r="C48" s="651"/>
      <c r="D48" s="394" t="s">
        <v>221</v>
      </c>
      <c r="E48" s="395" t="s">
        <v>3377</v>
      </c>
      <c r="F48" s="655"/>
      <c r="G48" s="662">
        <v>0</v>
      </c>
      <c r="H48" s="626"/>
      <c r="I48" s="646"/>
      <c r="J48" s="607"/>
      <c r="K48" s="663">
        <f t="shared" si="1"/>
        <v>0</v>
      </c>
      <c r="L48" s="658">
        <v>0</v>
      </c>
      <c r="N48" s="596"/>
      <c r="P48" s="599"/>
      <c r="V48" s="611"/>
      <c r="W48" s="612"/>
      <c r="X48" s="611"/>
    </row>
    <row r="49" spans="1:24" s="629" customFormat="1" ht="15" customHeight="1" x14ac:dyDescent="0.25">
      <c r="A49" s="613" t="s">
        <v>4107</v>
      </c>
      <c r="B49" s="622"/>
      <c r="C49" s="623"/>
      <c r="D49" s="409" t="s">
        <v>223</v>
      </c>
      <c r="E49" s="410" t="s">
        <v>224</v>
      </c>
      <c r="F49" s="450">
        <f>+F50+F89+F95+F96</f>
        <v>0</v>
      </c>
      <c r="G49" s="659">
        <v>39404432.280000001</v>
      </c>
      <c r="H49" s="626"/>
      <c r="I49" s="660">
        <v>0</v>
      </c>
      <c r="J49" s="607"/>
      <c r="K49" s="608">
        <f t="shared" si="1"/>
        <v>39404432.280000001</v>
      </c>
      <c r="L49" s="661">
        <v>0</v>
      </c>
      <c r="N49" s="596"/>
      <c r="P49" s="599"/>
      <c r="V49" s="611"/>
      <c r="W49" s="612"/>
      <c r="X49" s="611"/>
    </row>
    <row r="50" spans="1:24" s="629" customFormat="1" ht="15" customHeight="1" x14ac:dyDescent="0.25">
      <c r="A50" s="613" t="s">
        <v>4107</v>
      </c>
      <c r="B50" s="622"/>
      <c r="C50" s="623"/>
      <c r="D50" s="394" t="s">
        <v>225</v>
      </c>
      <c r="E50" s="395" t="s">
        <v>226</v>
      </c>
      <c r="F50" s="668">
        <f>F51+F67+F68</f>
        <v>0</v>
      </c>
      <c r="G50" s="662">
        <v>35570921.420000002</v>
      </c>
      <c r="H50" s="626"/>
      <c r="I50" s="648">
        <v>0</v>
      </c>
      <c r="J50" s="607"/>
      <c r="K50" s="663">
        <f t="shared" si="1"/>
        <v>35570921.420000002</v>
      </c>
      <c r="L50" s="620">
        <v>0</v>
      </c>
      <c r="N50" s="596"/>
      <c r="P50" s="599"/>
      <c r="V50" s="611"/>
      <c r="W50" s="612"/>
      <c r="X50" s="611"/>
    </row>
    <row r="51" spans="1:24" s="629" customFormat="1" ht="15" customHeight="1" x14ac:dyDescent="0.25">
      <c r="A51" s="613" t="s">
        <v>4107</v>
      </c>
      <c r="B51" s="622" t="s">
        <v>164</v>
      </c>
      <c r="C51" s="623"/>
      <c r="D51" s="397" t="s">
        <v>227</v>
      </c>
      <c r="E51" s="398" t="s">
        <v>3378</v>
      </c>
      <c r="F51" s="647">
        <f>SUM(F52:F66)</f>
        <v>0</v>
      </c>
      <c r="G51" s="643">
        <v>33057116.41</v>
      </c>
      <c r="H51" s="626"/>
      <c r="I51" s="648">
        <v>0</v>
      </c>
      <c r="J51" s="607"/>
      <c r="K51" s="644">
        <f t="shared" si="1"/>
        <v>33057116.41</v>
      </c>
      <c r="L51" s="628">
        <v>0</v>
      </c>
      <c r="N51" s="596"/>
      <c r="P51" s="599"/>
      <c r="V51" s="611"/>
      <c r="W51" s="612"/>
      <c r="X51" s="611"/>
    </row>
    <row r="52" spans="1:24" s="629" customFormat="1" ht="15" customHeight="1" x14ac:dyDescent="0.25">
      <c r="A52" s="613"/>
      <c r="B52" s="622" t="s">
        <v>164</v>
      </c>
      <c r="C52" s="623"/>
      <c r="D52" s="400" t="s">
        <v>229</v>
      </c>
      <c r="E52" s="401" t="s">
        <v>230</v>
      </c>
      <c r="F52" s="630"/>
      <c r="G52" s="631">
        <v>14082867</v>
      </c>
      <c r="H52" s="626"/>
      <c r="I52" s="646"/>
      <c r="J52" s="607"/>
      <c r="K52" s="633">
        <f t="shared" si="1"/>
        <v>14082867</v>
      </c>
      <c r="L52" s="634">
        <v>0</v>
      </c>
      <c r="N52" s="596"/>
      <c r="P52" s="599"/>
      <c r="V52" s="611"/>
      <c r="W52" s="612"/>
      <c r="X52" s="611"/>
    </row>
    <row r="53" spans="1:24" s="578" customFormat="1" ht="15" customHeight="1" x14ac:dyDescent="0.25">
      <c r="A53" s="649"/>
      <c r="B53" s="650" t="s">
        <v>164</v>
      </c>
      <c r="C53" s="651"/>
      <c r="D53" s="400" t="s">
        <v>231</v>
      </c>
      <c r="E53" s="401" t="s">
        <v>232</v>
      </c>
      <c r="F53" s="630"/>
      <c r="G53" s="631">
        <v>5657170</v>
      </c>
      <c r="H53" s="626"/>
      <c r="I53" s="646"/>
      <c r="J53" s="607"/>
      <c r="K53" s="633">
        <f t="shared" si="1"/>
        <v>5657170</v>
      </c>
      <c r="L53" s="634">
        <v>0</v>
      </c>
      <c r="N53" s="596"/>
      <c r="P53" s="599"/>
      <c r="V53" s="611"/>
      <c r="W53" s="612"/>
      <c r="X53" s="611"/>
    </row>
    <row r="54" spans="1:24" s="578" customFormat="1" ht="15" customHeight="1" x14ac:dyDescent="0.25">
      <c r="A54" s="649"/>
      <c r="B54" s="650" t="s">
        <v>164</v>
      </c>
      <c r="C54" s="651"/>
      <c r="D54" s="400" t="s">
        <v>3379</v>
      </c>
      <c r="E54" s="401" t="s">
        <v>3380</v>
      </c>
      <c r="F54" s="630"/>
      <c r="G54" s="631">
        <v>0</v>
      </c>
      <c r="H54" s="626"/>
      <c r="I54" s="646"/>
      <c r="J54" s="607"/>
      <c r="K54" s="633">
        <f t="shared" si="1"/>
        <v>0</v>
      </c>
      <c r="L54" s="634">
        <v>0</v>
      </c>
      <c r="N54" s="596"/>
      <c r="P54" s="599"/>
      <c r="V54" s="611"/>
      <c r="W54" s="612"/>
      <c r="X54" s="611"/>
    </row>
    <row r="55" spans="1:24" s="578" customFormat="1" ht="15" customHeight="1" x14ac:dyDescent="0.25">
      <c r="A55" s="649"/>
      <c r="B55" s="649" t="s">
        <v>164</v>
      </c>
      <c r="C55" s="669"/>
      <c r="D55" s="400" t="s">
        <v>233</v>
      </c>
      <c r="E55" s="401" t="s">
        <v>3381</v>
      </c>
      <c r="F55" s="630"/>
      <c r="G55" s="631">
        <v>4196117</v>
      </c>
      <c r="H55" s="626"/>
      <c r="I55" s="646"/>
      <c r="J55" s="607"/>
      <c r="K55" s="633">
        <f t="shared" si="1"/>
        <v>4196117</v>
      </c>
      <c r="L55" s="634">
        <v>0</v>
      </c>
      <c r="N55" s="596"/>
      <c r="P55" s="599"/>
      <c r="V55" s="611"/>
      <c r="W55" s="612"/>
      <c r="X55" s="611"/>
    </row>
    <row r="56" spans="1:24" s="578" customFormat="1" ht="15" customHeight="1" x14ac:dyDescent="0.25">
      <c r="A56" s="649"/>
      <c r="B56" s="649" t="s">
        <v>164</v>
      </c>
      <c r="C56" s="669"/>
      <c r="D56" s="400" t="s">
        <v>235</v>
      </c>
      <c r="E56" s="401" t="s">
        <v>3382</v>
      </c>
      <c r="F56" s="630"/>
      <c r="G56" s="631">
        <v>6543387</v>
      </c>
      <c r="H56" s="626"/>
      <c r="I56" s="646"/>
      <c r="J56" s="607"/>
      <c r="K56" s="633">
        <f t="shared" si="1"/>
        <v>6543387</v>
      </c>
      <c r="L56" s="634">
        <v>0</v>
      </c>
      <c r="N56" s="596"/>
      <c r="P56" s="599"/>
      <c r="V56" s="611"/>
      <c r="W56" s="612"/>
      <c r="X56" s="611"/>
    </row>
    <row r="57" spans="1:24" s="578" customFormat="1" ht="15" customHeight="1" x14ac:dyDescent="0.25">
      <c r="A57" s="649"/>
      <c r="B57" s="649" t="s">
        <v>164</v>
      </c>
      <c r="C57" s="669"/>
      <c r="D57" s="400" t="s">
        <v>237</v>
      </c>
      <c r="E57" s="401" t="s">
        <v>3383</v>
      </c>
      <c r="F57" s="630"/>
      <c r="G57" s="631">
        <v>69300</v>
      </c>
      <c r="H57" s="626"/>
      <c r="I57" s="646"/>
      <c r="J57" s="607"/>
      <c r="K57" s="633">
        <f t="shared" si="1"/>
        <v>69300</v>
      </c>
      <c r="L57" s="634">
        <v>0</v>
      </c>
      <c r="N57" s="596"/>
      <c r="P57" s="599"/>
      <c r="V57" s="611"/>
      <c r="W57" s="612"/>
      <c r="X57" s="611"/>
    </row>
    <row r="58" spans="1:24" s="578" customFormat="1" ht="15" customHeight="1" x14ac:dyDescent="0.25">
      <c r="A58" s="649"/>
      <c r="B58" s="649" t="s">
        <v>164</v>
      </c>
      <c r="C58" s="669"/>
      <c r="D58" s="400" t="s">
        <v>239</v>
      </c>
      <c r="E58" s="401" t="s">
        <v>3384</v>
      </c>
      <c r="F58" s="630"/>
      <c r="G58" s="631">
        <v>475139</v>
      </c>
      <c r="H58" s="626"/>
      <c r="I58" s="646"/>
      <c r="J58" s="607"/>
      <c r="K58" s="633">
        <f t="shared" si="1"/>
        <v>475139</v>
      </c>
      <c r="L58" s="634">
        <v>0</v>
      </c>
      <c r="N58" s="596"/>
      <c r="P58" s="599"/>
      <c r="V58" s="611"/>
      <c r="W58" s="612"/>
      <c r="X58" s="611"/>
    </row>
    <row r="59" spans="1:24" s="578" customFormat="1" ht="15" customHeight="1" x14ac:dyDescent="0.25">
      <c r="A59" s="649"/>
      <c r="B59" s="649" t="s">
        <v>164</v>
      </c>
      <c r="C59" s="669"/>
      <c r="D59" s="400" t="s">
        <v>241</v>
      </c>
      <c r="E59" s="401" t="s">
        <v>3385</v>
      </c>
      <c r="F59" s="630"/>
      <c r="G59" s="631">
        <v>928951</v>
      </c>
      <c r="H59" s="626"/>
      <c r="I59" s="646"/>
      <c r="J59" s="607"/>
      <c r="K59" s="633">
        <f t="shared" si="1"/>
        <v>928951</v>
      </c>
      <c r="L59" s="634">
        <v>0</v>
      </c>
      <c r="N59" s="596"/>
      <c r="P59" s="599"/>
      <c r="V59" s="611"/>
      <c r="W59" s="612"/>
      <c r="X59" s="611"/>
    </row>
    <row r="60" spans="1:24" s="578" customFormat="1" ht="15" customHeight="1" x14ac:dyDescent="0.25">
      <c r="A60" s="649"/>
      <c r="B60" s="649" t="s">
        <v>164</v>
      </c>
      <c r="C60" s="669"/>
      <c r="D60" s="400" t="s">
        <v>243</v>
      </c>
      <c r="E60" s="401" t="s">
        <v>3386</v>
      </c>
      <c r="F60" s="630"/>
      <c r="G60" s="631">
        <v>0</v>
      </c>
      <c r="H60" s="626"/>
      <c r="I60" s="646"/>
      <c r="J60" s="607"/>
      <c r="K60" s="633">
        <f t="shared" si="1"/>
        <v>0</v>
      </c>
      <c r="L60" s="634">
        <v>0</v>
      </c>
      <c r="N60" s="596"/>
      <c r="P60" s="599"/>
      <c r="V60" s="611"/>
      <c r="W60" s="612"/>
      <c r="X60" s="611"/>
    </row>
    <row r="61" spans="1:24" s="578" customFormat="1" ht="15" customHeight="1" x14ac:dyDescent="0.25">
      <c r="A61" s="649"/>
      <c r="B61" s="650" t="s">
        <v>164</v>
      </c>
      <c r="C61" s="651"/>
      <c r="D61" s="400" t="s">
        <v>3387</v>
      </c>
      <c r="E61" s="401" t="s">
        <v>3388</v>
      </c>
      <c r="F61" s="630"/>
      <c r="G61" s="631">
        <v>0</v>
      </c>
      <c r="H61" s="626"/>
      <c r="I61" s="646"/>
      <c r="J61" s="607"/>
      <c r="K61" s="633">
        <f t="shared" si="1"/>
        <v>0</v>
      </c>
      <c r="L61" s="634">
        <v>0</v>
      </c>
      <c r="N61" s="596"/>
      <c r="P61" s="599"/>
      <c r="V61" s="611"/>
      <c r="W61" s="612"/>
      <c r="X61" s="611"/>
    </row>
    <row r="62" spans="1:24" s="578" customFormat="1" ht="15" customHeight="1" x14ac:dyDescent="0.25">
      <c r="A62" s="649"/>
      <c r="B62" s="650" t="s">
        <v>164</v>
      </c>
      <c r="C62" s="651"/>
      <c r="D62" s="400" t="s">
        <v>3389</v>
      </c>
      <c r="E62" s="401" t="s">
        <v>3390</v>
      </c>
      <c r="F62" s="630"/>
      <c r="G62" s="631">
        <v>0</v>
      </c>
      <c r="H62" s="626"/>
      <c r="I62" s="646"/>
      <c r="J62" s="607"/>
      <c r="K62" s="633">
        <f t="shared" si="1"/>
        <v>0</v>
      </c>
      <c r="L62" s="634">
        <v>0</v>
      </c>
      <c r="N62" s="596"/>
      <c r="P62" s="599"/>
      <c r="V62" s="611"/>
      <c r="W62" s="612"/>
      <c r="X62" s="611"/>
    </row>
    <row r="63" spans="1:24" s="578" customFormat="1" ht="15" customHeight="1" x14ac:dyDescent="0.25">
      <c r="A63" s="613"/>
      <c r="B63" s="622" t="s">
        <v>164</v>
      </c>
      <c r="C63" s="623"/>
      <c r="D63" s="400" t="s">
        <v>3391</v>
      </c>
      <c r="E63" s="401" t="s">
        <v>3392</v>
      </c>
      <c r="F63" s="630"/>
      <c r="G63" s="631">
        <v>0</v>
      </c>
      <c r="H63" s="626"/>
      <c r="I63" s="646"/>
      <c r="J63" s="607"/>
      <c r="K63" s="633">
        <f t="shared" si="1"/>
        <v>0</v>
      </c>
      <c r="L63" s="634">
        <v>0</v>
      </c>
      <c r="N63" s="596"/>
      <c r="P63" s="599"/>
      <c r="V63" s="611"/>
      <c r="W63" s="612"/>
      <c r="X63" s="611"/>
    </row>
    <row r="64" spans="1:24" s="629" customFormat="1" ht="15" customHeight="1" x14ac:dyDescent="0.25">
      <c r="A64" s="613"/>
      <c r="B64" s="622" t="s">
        <v>164</v>
      </c>
      <c r="C64" s="623"/>
      <c r="D64" s="400" t="s">
        <v>3393</v>
      </c>
      <c r="E64" s="401" t="s">
        <v>3394</v>
      </c>
      <c r="F64" s="630"/>
      <c r="G64" s="631">
        <v>1071242</v>
      </c>
      <c r="H64" s="626"/>
      <c r="I64" s="646"/>
      <c r="J64" s="607"/>
      <c r="K64" s="633">
        <f t="shared" si="1"/>
        <v>1071242</v>
      </c>
      <c r="L64" s="634">
        <v>0</v>
      </c>
      <c r="N64" s="596"/>
      <c r="P64" s="599"/>
      <c r="V64" s="611"/>
      <c r="W64" s="612"/>
      <c r="X64" s="611"/>
    </row>
    <row r="65" spans="1:24" s="578" customFormat="1" ht="15" customHeight="1" x14ac:dyDescent="0.25">
      <c r="A65" s="613"/>
      <c r="B65" s="622" t="s">
        <v>164</v>
      </c>
      <c r="C65" s="623"/>
      <c r="D65" s="400" t="s">
        <v>3395</v>
      </c>
      <c r="E65" s="401" t="s">
        <v>3396</v>
      </c>
      <c r="F65" s="630"/>
      <c r="G65" s="631">
        <v>0</v>
      </c>
      <c r="H65" s="626"/>
      <c r="I65" s="646"/>
      <c r="J65" s="607"/>
      <c r="K65" s="633">
        <f t="shared" si="1"/>
        <v>0</v>
      </c>
      <c r="L65" s="634">
        <v>0</v>
      </c>
      <c r="N65" s="596"/>
      <c r="P65" s="599"/>
      <c r="V65" s="611"/>
      <c r="W65" s="612"/>
      <c r="X65" s="611"/>
    </row>
    <row r="66" spans="1:24" s="578" customFormat="1" ht="15" customHeight="1" x14ac:dyDescent="0.25">
      <c r="A66" s="613"/>
      <c r="B66" s="622" t="s">
        <v>164</v>
      </c>
      <c r="C66" s="623"/>
      <c r="D66" s="400" t="s">
        <v>245</v>
      </c>
      <c r="E66" s="401" t="s">
        <v>3397</v>
      </c>
      <c r="F66" s="630"/>
      <c r="G66" s="631">
        <v>32943.410000000003</v>
      </c>
      <c r="H66" s="626"/>
      <c r="I66" s="646"/>
      <c r="J66" s="607"/>
      <c r="K66" s="633">
        <f t="shared" si="1"/>
        <v>32943.410000000003</v>
      </c>
      <c r="L66" s="634">
        <v>0</v>
      </c>
      <c r="N66" s="596"/>
      <c r="P66" s="599"/>
      <c r="V66" s="611"/>
      <c r="W66" s="612"/>
      <c r="X66" s="611"/>
    </row>
    <row r="67" spans="1:24" s="629" customFormat="1" ht="15" customHeight="1" x14ac:dyDescent="0.25">
      <c r="A67" s="613"/>
      <c r="B67" s="622"/>
      <c r="C67" s="623"/>
      <c r="D67" s="397" t="s">
        <v>247</v>
      </c>
      <c r="E67" s="398" t="s">
        <v>3398</v>
      </c>
      <c r="F67" s="641"/>
      <c r="G67" s="670"/>
      <c r="H67" s="626"/>
      <c r="I67" s="646"/>
      <c r="J67" s="607"/>
      <c r="K67" s="671">
        <f t="shared" si="1"/>
        <v>0</v>
      </c>
      <c r="L67" s="654">
        <v>0</v>
      </c>
      <c r="N67" s="596"/>
      <c r="P67" s="599"/>
      <c r="V67" s="611"/>
      <c r="W67" s="612"/>
      <c r="X67" s="611"/>
    </row>
    <row r="68" spans="1:24" s="629" customFormat="1" ht="15" customHeight="1" x14ac:dyDescent="0.25">
      <c r="A68" s="613" t="s">
        <v>4107</v>
      </c>
      <c r="B68" s="622"/>
      <c r="C68" s="623"/>
      <c r="D68" s="397" t="s">
        <v>249</v>
      </c>
      <c r="E68" s="398" t="s">
        <v>3399</v>
      </c>
      <c r="F68" s="672">
        <f>SUM(F69:F83)+F86+F87+F88</f>
        <v>0</v>
      </c>
      <c r="G68" s="673">
        <v>2513805.0099999998</v>
      </c>
      <c r="H68" s="626"/>
      <c r="I68" s="648">
        <v>0</v>
      </c>
      <c r="J68" s="607"/>
      <c r="K68" s="674">
        <f t="shared" si="1"/>
        <v>2513805.0099999998</v>
      </c>
      <c r="L68" s="628">
        <v>0</v>
      </c>
      <c r="N68" s="596"/>
      <c r="P68" s="599"/>
      <c r="V68" s="611"/>
      <c r="W68" s="612"/>
      <c r="X68" s="611"/>
    </row>
    <row r="69" spans="1:24" s="629" customFormat="1" ht="15" customHeight="1" x14ac:dyDescent="0.25">
      <c r="A69" s="613"/>
      <c r="B69" s="622" t="s">
        <v>1419</v>
      </c>
      <c r="C69" s="623"/>
      <c r="D69" s="400" t="s">
        <v>251</v>
      </c>
      <c r="E69" s="401" t="s">
        <v>252</v>
      </c>
      <c r="F69" s="630"/>
      <c r="G69" s="631">
        <v>1237024.5900000001</v>
      </c>
      <c r="H69" s="626"/>
      <c r="I69" s="646"/>
      <c r="J69" s="607"/>
      <c r="K69" s="633">
        <f t="shared" si="1"/>
        <v>1237024.5900000001</v>
      </c>
      <c r="L69" s="634">
        <v>0</v>
      </c>
      <c r="N69" s="596"/>
      <c r="P69" s="599"/>
      <c r="V69" s="611"/>
      <c r="W69" s="612"/>
      <c r="X69" s="611"/>
    </row>
    <row r="70" spans="1:24" s="629" customFormat="1" ht="15" customHeight="1" x14ac:dyDescent="0.25">
      <c r="A70" s="613"/>
      <c r="B70" s="622" t="s">
        <v>1419</v>
      </c>
      <c r="C70" s="623"/>
      <c r="D70" s="400" t="s">
        <v>253</v>
      </c>
      <c r="E70" s="401" t="s">
        <v>254</v>
      </c>
      <c r="F70" s="630"/>
      <c r="G70" s="631">
        <v>349263.72</v>
      </c>
      <c r="H70" s="626"/>
      <c r="I70" s="646"/>
      <c r="J70" s="607"/>
      <c r="K70" s="633">
        <f t="shared" si="1"/>
        <v>349263.72</v>
      </c>
      <c r="L70" s="634">
        <v>0</v>
      </c>
      <c r="N70" s="596"/>
      <c r="P70" s="599"/>
      <c r="V70" s="611"/>
      <c r="W70" s="612"/>
      <c r="X70" s="611"/>
    </row>
    <row r="71" spans="1:24" s="578" customFormat="1" ht="15" customHeight="1" x14ac:dyDescent="0.25">
      <c r="A71" s="613"/>
      <c r="B71" s="622" t="s">
        <v>1419</v>
      </c>
      <c r="C71" s="623"/>
      <c r="D71" s="400" t="s">
        <v>3400</v>
      </c>
      <c r="E71" s="401" t="s">
        <v>3401</v>
      </c>
      <c r="F71" s="630"/>
      <c r="G71" s="631">
        <v>0</v>
      </c>
      <c r="H71" s="626"/>
      <c r="I71" s="646"/>
      <c r="J71" s="607"/>
      <c r="K71" s="633">
        <f t="shared" si="1"/>
        <v>0</v>
      </c>
      <c r="L71" s="634">
        <v>0</v>
      </c>
      <c r="N71" s="596"/>
      <c r="P71" s="599"/>
      <c r="V71" s="611"/>
      <c r="W71" s="612"/>
      <c r="X71" s="611"/>
    </row>
    <row r="72" spans="1:24" s="578" customFormat="1" ht="15" customHeight="1" x14ac:dyDescent="0.25">
      <c r="A72" s="649"/>
      <c r="B72" s="649" t="s">
        <v>1414</v>
      </c>
      <c r="C72" s="669"/>
      <c r="D72" s="400" t="s">
        <v>255</v>
      </c>
      <c r="E72" s="401" t="s">
        <v>3402</v>
      </c>
      <c r="F72" s="630"/>
      <c r="G72" s="631">
        <v>0</v>
      </c>
      <c r="H72" s="626"/>
      <c r="I72" s="646"/>
      <c r="J72" s="607"/>
      <c r="K72" s="633">
        <f t="shared" si="1"/>
        <v>0</v>
      </c>
      <c r="L72" s="634">
        <v>0</v>
      </c>
      <c r="N72" s="596"/>
      <c r="P72" s="599"/>
      <c r="V72" s="611"/>
      <c r="W72" s="612"/>
      <c r="X72" s="611"/>
    </row>
    <row r="73" spans="1:24" s="629" customFormat="1" ht="15" customHeight="1" x14ac:dyDescent="0.25">
      <c r="A73" s="649"/>
      <c r="B73" s="649" t="s">
        <v>1419</v>
      </c>
      <c r="C73" s="669"/>
      <c r="D73" s="400" t="s">
        <v>257</v>
      </c>
      <c r="E73" s="401" t="s">
        <v>3403</v>
      </c>
      <c r="F73" s="630"/>
      <c r="G73" s="631">
        <v>249497.45</v>
      </c>
      <c r="H73" s="626"/>
      <c r="I73" s="646"/>
      <c r="J73" s="607"/>
      <c r="K73" s="633">
        <f t="shared" si="1"/>
        <v>249497.45</v>
      </c>
      <c r="L73" s="634">
        <v>0</v>
      </c>
      <c r="N73" s="596"/>
      <c r="P73" s="599"/>
      <c r="V73" s="611"/>
      <c r="W73" s="612"/>
      <c r="X73" s="611"/>
    </row>
    <row r="74" spans="1:24" s="578" customFormat="1" ht="15" customHeight="1" x14ac:dyDescent="0.25">
      <c r="A74" s="649"/>
      <c r="B74" s="649" t="s">
        <v>1419</v>
      </c>
      <c r="C74" s="669"/>
      <c r="D74" s="400" t="s">
        <v>259</v>
      </c>
      <c r="E74" s="401" t="s">
        <v>3404</v>
      </c>
      <c r="F74" s="630"/>
      <c r="G74" s="631">
        <v>99405</v>
      </c>
      <c r="H74" s="626"/>
      <c r="I74" s="646"/>
      <c r="J74" s="607"/>
      <c r="K74" s="633">
        <f t="shared" ref="K74:K137" si="2">G74-I74</f>
        <v>99405</v>
      </c>
      <c r="L74" s="634">
        <v>0</v>
      </c>
      <c r="N74" s="596"/>
      <c r="P74" s="599"/>
      <c r="V74" s="611"/>
      <c r="W74" s="612"/>
      <c r="X74" s="611"/>
    </row>
    <row r="75" spans="1:24" s="578" customFormat="1" ht="15" customHeight="1" x14ac:dyDescent="0.25">
      <c r="A75" s="649"/>
      <c r="B75" s="649" t="s">
        <v>1419</v>
      </c>
      <c r="C75" s="669"/>
      <c r="D75" s="400" t="s">
        <v>260</v>
      </c>
      <c r="E75" s="401" t="s">
        <v>3405</v>
      </c>
      <c r="F75" s="630"/>
      <c r="G75" s="631">
        <v>119683.49</v>
      </c>
      <c r="H75" s="626"/>
      <c r="I75" s="646"/>
      <c r="J75" s="607"/>
      <c r="K75" s="633">
        <f t="shared" si="2"/>
        <v>119683.49</v>
      </c>
      <c r="L75" s="634">
        <v>0</v>
      </c>
      <c r="N75" s="596"/>
      <c r="P75" s="599"/>
      <c r="V75" s="611"/>
      <c r="W75" s="612"/>
      <c r="X75" s="611"/>
    </row>
    <row r="76" spans="1:24" s="578" customFormat="1" ht="15" customHeight="1" x14ac:dyDescent="0.25">
      <c r="A76" s="649"/>
      <c r="B76" s="649" t="s">
        <v>1419</v>
      </c>
      <c r="C76" s="669"/>
      <c r="D76" s="400" t="s">
        <v>261</v>
      </c>
      <c r="E76" s="401" t="s">
        <v>3406</v>
      </c>
      <c r="F76" s="630"/>
      <c r="G76" s="631">
        <v>400930.76</v>
      </c>
      <c r="H76" s="626"/>
      <c r="I76" s="646"/>
      <c r="J76" s="607"/>
      <c r="K76" s="633">
        <f t="shared" si="2"/>
        <v>400930.76</v>
      </c>
      <c r="L76" s="634">
        <v>0</v>
      </c>
      <c r="N76" s="596"/>
      <c r="P76" s="599"/>
      <c r="V76" s="611"/>
      <c r="W76" s="612"/>
      <c r="X76" s="611"/>
    </row>
    <row r="77" spans="1:24" s="578" customFormat="1" ht="15" customHeight="1" x14ac:dyDescent="0.25">
      <c r="A77" s="649"/>
      <c r="B77" s="649" t="s">
        <v>1419</v>
      </c>
      <c r="C77" s="669"/>
      <c r="D77" s="400" t="s">
        <v>262</v>
      </c>
      <c r="E77" s="401" t="s">
        <v>3407</v>
      </c>
      <c r="F77" s="630"/>
      <c r="G77" s="631">
        <v>58000</v>
      </c>
      <c r="H77" s="626"/>
      <c r="I77" s="646"/>
      <c r="J77" s="607"/>
      <c r="K77" s="633">
        <f t="shared" si="2"/>
        <v>58000</v>
      </c>
      <c r="L77" s="634">
        <v>0</v>
      </c>
      <c r="N77" s="596"/>
      <c r="P77" s="599"/>
      <c r="V77" s="611"/>
      <c r="W77" s="612"/>
      <c r="X77" s="611"/>
    </row>
    <row r="78" spans="1:24" s="578" customFormat="1" ht="15" customHeight="1" x14ac:dyDescent="0.25">
      <c r="A78" s="649"/>
      <c r="B78" s="650" t="s">
        <v>1414</v>
      </c>
      <c r="C78" s="651"/>
      <c r="D78" s="400" t="s">
        <v>3408</v>
      </c>
      <c r="E78" s="401" t="s">
        <v>3409</v>
      </c>
      <c r="F78" s="630"/>
      <c r="G78" s="631">
        <v>0</v>
      </c>
      <c r="H78" s="626"/>
      <c r="I78" s="646"/>
      <c r="J78" s="607"/>
      <c r="K78" s="633">
        <f t="shared" si="2"/>
        <v>0</v>
      </c>
      <c r="L78" s="634">
        <v>0</v>
      </c>
      <c r="N78" s="596"/>
      <c r="P78" s="599"/>
      <c r="V78" s="611"/>
      <c r="W78" s="612"/>
      <c r="X78" s="611"/>
    </row>
    <row r="79" spans="1:24" s="578" customFormat="1" ht="15" customHeight="1" x14ac:dyDescent="0.25">
      <c r="A79" s="649"/>
      <c r="B79" s="650" t="s">
        <v>1414</v>
      </c>
      <c r="C79" s="651"/>
      <c r="D79" s="400" t="s">
        <v>3410</v>
      </c>
      <c r="E79" s="401" t="s">
        <v>3411</v>
      </c>
      <c r="F79" s="630"/>
      <c r="G79" s="631">
        <v>0</v>
      </c>
      <c r="H79" s="626"/>
      <c r="I79" s="646"/>
      <c r="J79" s="607"/>
      <c r="K79" s="633">
        <f t="shared" si="2"/>
        <v>0</v>
      </c>
      <c r="L79" s="634">
        <v>0</v>
      </c>
      <c r="N79" s="596"/>
      <c r="P79" s="599"/>
      <c r="V79" s="611"/>
      <c r="W79" s="612"/>
      <c r="X79" s="611"/>
    </row>
    <row r="80" spans="1:24" s="578" customFormat="1" ht="15" customHeight="1" x14ac:dyDescent="0.25">
      <c r="A80" s="649"/>
      <c r="B80" s="649" t="s">
        <v>1419</v>
      </c>
      <c r="C80" s="669"/>
      <c r="D80" s="400" t="s">
        <v>264</v>
      </c>
      <c r="E80" s="401" t="s">
        <v>3412</v>
      </c>
      <c r="F80" s="630"/>
      <c r="G80" s="631">
        <v>0</v>
      </c>
      <c r="H80" s="626"/>
      <c r="I80" s="646"/>
      <c r="J80" s="607"/>
      <c r="K80" s="633">
        <f t="shared" si="2"/>
        <v>0</v>
      </c>
      <c r="L80" s="634">
        <v>0</v>
      </c>
      <c r="N80" s="596"/>
      <c r="P80" s="599"/>
      <c r="V80" s="611"/>
      <c r="W80" s="612"/>
      <c r="X80" s="611"/>
    </row>
    <row r="81" spans="1:24" s="578" customFormat="1" ht="15" customHeight="1" x14ac:dyDescent="0.25">
      <c r="A81" s="649"/>
      <c r="B81" s="650" t="s">
        <v>1419</v>
      </c>
      <c r="C81" s="651"/>
      <c r="D81" s="400" t="s">
        <v>265</v>
      </c>
      <c r="E81" s="401" t="s">
        <v>3413</v>
      </c>
      <c r="F81" s="630"/>
      <c r="G81" s="631">
        <v>0</v>
      </c>
      <c r="H81" s="626"/>
      <c r="I81" s="646"/>
      <c r="J81" s="607"/>
      <c r="K81" s="633">
        <f t="shared" si="2"/>
        <v>0</v>
      </c>
      <c r="L81" s="634">
        <v>0</v>
      </c>
      <c r="N81" s="596"/>
      <c r="P81" s="599"/>
      <c r="V81" s="611"/>
      <c r="W81" s="612"/>
      <c r="X81" s="611"/>
    </row>
    <row r="82" spans="1:24" s="578" customFormat="1" ht="15" customHeight="1" x14ac:dyDescent="0.25">
      <c r="A82" s="649"/>
      <c r="B82" s="650" t="s">
        <v>1419</v>
      </c>
      <c r="C82" s="651"/>
      <c r="D82" s="400" t="s">
        <v>3414</v>
      </c>
      <c r="E82" s="401" t="s">
        <v>3415</v>
      </c>
      <c r="F82" s="630"/>
      <c r="G82" s="631">
        <v>0</v>
      </c>
      <c r="H82" s="626"/>
      <c r="I82" s="646"/>
      <c r="J82" s="607"/>
      <c r="K82" s="633">
        <f t="shared" si="2"/>
        <v>0</v>
      </c>
      <c r="L82" s="634">
        <v>0</v>
      </c>
      <c r="N82" s="596"/>
      <c r="P82" s="599"/>
      <c r="V82" s="611"/>
      <c r="W82" s="612"/>
      <c r="X82" s="611"/>
    </row>
    <row r="83" spans="1:24" s="677" customFormat="1" ht="15" customHeight="1" x14ac:dyDescent="0.25">
      <c r="A83" s="649" t="s">
        <v>4107</v>
      </c>
      <c r="B83" s="649" t="s">
        <v>1414</v>
      </c>
      <c r="C83" s="669"/>
      <c r="D83" s="400" t="s">
        <v>267</v>
      </c>
      <c r="E83" s="401" t="s">
        <v>3416</v>
      </c>
      <c r="F83" s="675">
        <f>+F84+F85</f>
        <v>0</v>
      </c>
      <c r="G83" s="631">
        <v>0</v>
      </c>
      <c r="H83" s="676"/>
      <c r="I83" s="648">
        <v>0</v>
      </c>
      <c r="J83" s="607"/>
      <c r="K83" s="633">
        <f t="shared" si="2"/>
        <v>0</v>
      </c>
      <c r="L83" s="628">
        <v>0</v>
      </c>
      <c r="N83" s="596"/>
      <c r="P83" s="599"/>
      <c r="V83" s="611"/>
      <c r="W83" s="612"/>
      <c r="X83" s="611"/>
    </row>
    <row r="84" spans="1:24" s="677" customFormat="1" ht="15" customHeight="1" x14ac:dyDescent="0.25">
      <c r="A84" s="649"/>
      <c r="B84" s="649" t="s">
        <v>1414</v>
      </c>
      <c r="C84" s="669"/>
      <c r="D84" s="397" t="s">
        <v>269</v>
      </c>
      <c r="E84" s="407" t="s">
        <v>3417</v>
      </c>
      <c r="F84" s="678"/>
      <c r="G84" s="631">
        <v>0</v>
      </c>
      <c r="H84" s="676"/>
      <c r="I84" s="679"/>
      <c r="J84" s="607"/>
      <c r="K84" s="633">
        <f t="shared" si="2"/>
        <v>0</v>
      </c>
      <c r="L84" s="654">
        <v>0</v>
      </c>
      <c r="N84" s="596"/>
      <c r="P84" s="599"/>
      <c r="V84" s="611"/>
      <c r="W84" s="612"/>
      <c r="X84" s="611"/>
    </row>
    <row r="85" spans="1:24" s="578" customFormat="1" ht="15" customHeight="1" x14ac:dyDescent="0.25">
      <c r="A85" s="649"/>
      <c r="B85" s="649" t="s">
        <v>1414</v>
      </c>
      <c r="C85" s="669"/>
      <c r="D85" s="397" t="s">
        <v>270</v>
      </c>
      <c r="E85" s="401" t="s">
        <v>3418</v>
      </c>
      <c r="F85" s="630"/>
      <c r="G85" s="631">
        <v>0</v>
      </c>
      <c r="H85" s="626"/>
      <c r="I85" s="646"/>
      <c r="J85" s="607"/>
      <c r="K85" s="633">
        <f t="shared" si="2"/>
        <v>0</v>
      </c>
      <c r="L85" s="634">
        <v>0</v>
      </c>
      <c r="N85" s="596"/>
      <c r="P85" s="599"/>
      <c r="V85" s="611"/>
      <c r="W85" s="612"/>
      <c r="X85" s="611"/>
    </row>
    <row r="86" spans="1:24" s="577" customFormat="1" ht="15" customHeight="1" x14ac:dyDescent="0.25">
      <c r="A86" s="649"/>
      <c r="B86" s="649"/>
      <c r="C86" s="669"/>
      <c r="D86" s="400" t="s">
        <v>271</v>
      </c>
      <c r="E86" s="401" t="s">
        <v>3419</v>
      </c>
      <c r="F86" s="630"/>
      <c r="G86" s="631">
        <v>0</v>
      </c>
      <c r="H86" s="626"/>
      <c r="I86" s="667"/>
      <c r="J86" s="607"/>
      <c r="K86" s="633">
        <f t="shared" si="2"/>
        <v>0</v>
      </c>
      <c r="L86" s="634">
        <v>0</v>
      </c>
      <c r="N86" s="596"/>
      <c r="P86" s="599"/>
      <c r="V86" s="611"/>
      <c r="W86" s="612"/>
      <c r="X86" s="611"/>
    </row>
    <row r="87" spans="1:24" s="577" customFormat="1" ht="15" customHeight="1" x14ac:dyDescent="0.25">
      <c r="A87" s="613"/>
      <c r="B87" s="622" t="s">
        <v>164</v>
      </c>
      <c r="C87" s="623"/>
      <c r="D87" s="400" t="s">
        <v>3420</v>
      </c>
      <c r="E87" s="401" t="s">
        <v>3421</v>
      </c>
      <c r="F87" s="630"/>
      <c r="G87" s="631">
        <v>0</v>
      </c>
      <c r="H87" s="626"/>
      <c r="I87" s="667"/>
      <c r="J87" s="607"/>
      <c r="K87" s="633">
        <f t="shared" si="2"/>
        <v>0</v>
      </c>
      <c r="L87" s="634">
        <v>0</v>
      </c>
      <c r="N87" s="596"/>
      <c r="P87" s="599"/>
      <c r="V87" s="611"/>
      <c r="W87" s="612"/>
      <c r="X87" s="611"/>
    </row>
    <row r="88" spans="1:24" s="577" customFormat="1" ht="15" customHeight="1" x14ac:dyDescent="0.25">
      <c r="A88" s="613"/>
      <c r="B88" s="622" t="s">
        <v>1414</v>
      </c>
      <c r="C88" s="623"/>
      <c r="D88" s="400" t="s">
        <v>3422</v>
      </c>
      <c r="E88" s="401" t="s">
        <v>3423</v>
      </c>
      <c r="F88" s="630"/>
      <c r="G88" s="631">
        <v>0</v>
      </c>
      <c r="H88" s="626"/>
      <c r="I88" s="667"/>
      <c r="J88" s="607"/>
      <c r="K88" s="633">
        <f t="shared" si="2"/>
        <v>0</v>
      </c>
      <c r="L88" s="634">
        <v>0</v>
      </c>
      <c r="N88" s="596"/>
      <c r="P88" s="599"/>
      <c r="V88" s="611"/>
      <c r="W88" s="612"/>
      <c r="X88" s="611"/>
    </row>
    <row r="89" spans="1:24" s="629" customFormat="1" ht="15" customHeight="1" x14ac:dyDescent="0.25">
      <c r="A89" s="680" t="s">
        <v>4107</v>
      </c>
      <c r="B89" s="681" t="s">
        <v>1419</v>
      </c>
      <c r="C89" s="682"/>
      <c r="D89" s="394" t="s">
        <v>273</v>
      </c>
      <c r="E89" s="395" t="s">
        <v>3424</v>
      </c>
      <c r="F89" s="668">
        <f>SUM(F90:F94)</f>
        <v>0</v>
      </c>
      <c r="G89" s="662">
        <v>0</v>
      </c>
      <c r="H89" s="626"/>
      <c r="I89" s="648">
        <v>0</v>
      </c>
      <c r="J89" s="607"/>
      <c r="K89" s="663">
        <f t="shared" si="2"/>
        <v>0</v>
      </c>
      <c r="L89" s="620">
        <v>0</v>
      </c>
      <c r="N89" s="596"/>
      <c r="P89" s="599"/>
      <c r="V89" s="611"/>
      <c r="W89" s="612"/>
      <c r="X89" s="611"/>
    </row>
    <row r="90" spans="1:24" s="578" customFormat="1" ht="15" customHeight="1" x14ac:dyDescent="0.25">
      <c r="A90" s="649"/>
      <c r="B90" s="650" t="s">
        <v>1419</v>
      </c>
      <c r="C90" s="651"/>
      <c r="D90" s="400" t="s">
        <v>275</v>
      </c>
      <c r="E90" s="683" t="s">
        <v>3425</v>
      </c>
      <c r="F90" s="684"/>
      <c r="G90" s="643">
        <v>0</v>
      </c>
      <c r="H90" s="626"/>
      <c r="I90" s="646"/>
      <c r="J90" s="607"/>
      <c r="K90" s="644">
        <f t="shared" si="2"/>
        <v>0</v>
      </c>
      <c r="L90" s="654">
        <v>0</v>
      </c>
      <c r="N90" s="596"/>
      <c r="P90" s="599"/>
      <c r="V90" s="611"/>
      <c r="W90" s="612"/>
      <c r="X90" s="611"/>
    </row>
    <row r="91" spans="1:24" s="578" customFormat="1" ht="15" customHeight="1" x14ac:dyDescent="0.25">
      <c r="A91" s="649"/>
      <c r="B91" s="650" t="s">
        <v>1419</v>
      </c>
      <c r="C91" s="651"/>
      <c r="D91" s="397" t="s">
        <v>276</v>
      </c>
      <c r="E91" s="398" t="s">
        <v>3426</v>
      </c>
      <c r="F91" s="641"/>
      <c r="G91" s="643">
        <v>0</v>
      </c>
      <c r="H91" s="626"/>
      <c r="I91" s="646"/>
      <c r="J91" s="607"/>
      <c r="K91" s="644">
        <f t="shared" si="2"/>
        <v>0</v>
      </c>
      <c r="L91" s="654">
        <v>0</v>
      </c>
      <c r="N91" s="596"/>
      <c r="P91" s="599"/>
      <c r="V91" s="611"/>
      <c r="W91" s="612"/>
      <c r="X91" s="611"/>
    </row>
    <row r="92" spans="1:24" s="578" customFormat="1" ht="15" customHeight="1" x14ac:dyDescent="0.25">
      <c r="A92" s="649"/>
      <c r="B92" s="650" t="s">
        <v>1419</v>
      </c>
      <c r="C92" s="651"/>
      <c r="D92" s="397" t="s">
        <v>3427</v>
      </c>
      <c r="E92" s="398" t="s">
        <v>3428</v>
      </c>
      <c r="F92" s="641"/>
      <c r="G92" s="643">
        <v>0</v>
      </c>
      <c r="H92" s="626"/>
      <c r="I92" s="646"/>
      <c r="J92" s="607"/>
      <c r="K92" s="644">
        <f t="shared" si="2"/>
        <v>0</v>
      </c>
      <c r="L92" s="654">
        <v>0</v>
      </c>
      <c r="N92" s="596"/>
      <c r="P92" s="599"/>
      <c r="V92" s="611"/>
      <c r="W92" s="612"/>
      <c r="X92" s="611"/>
    </row>
    <row r="93" spans="1:24" s="578" customFormat="1" ht="15" customHeight="1" x14ac:dyDescent="0.25">
      <c r="A93" s="613"/>
      <c r="B93" s="613" t="s">
        <v>1419</v>
      </c>
      <c r="C93" s="685"/>
      <c r="D93" s="397" t="s">
        <v>277</v>
      </c>
      <c r="E93" s="398" t="s">
        <v>3429</v>
      </c>
      <c r="F93" s="641"/>
      <c r="G93" s="643">
        <v>0</v>
      </c>
      <c r="H93" s="626"/>
      <c r="I93" s="646"/>
      <c r="J93" s="607"/>
      <c r="K93" s="644">
        <f t="shared" si="2"/>
        <v>0</v>
      </c>
      <c r="L93" s="654">
        <v>0</v>
      </c>
      <c r="N93" s="596"/>
      <c r="P93" s="599"/>
      <c r="V93" s="611"/>
      <c r="W93" s="612"/>
      <c r="X93" s="611"/>
    </row>
    <row r="94" spans="1:24" s="578" customFormat="1" ht="15" customHeight="1" x14ac:dyDescent="0.25">
      <c r="A94" s="613"/>
      <c r="B94" s="613" t="s">
        <v>1419</v>
      </c>
      <c r="C94" s="685"/>
      <c r="D94" s="397" t="s">
        <v>278</v>
      </c>
      <c r="E94" s="398" t="s">
        <v>3430</v>
      </c>
      <c r="F94" s="641"/>
      <c r="G94" s="643">
        <v>0</v>
      </c>
      <c r="H94" s="626"/>
      <c r="I94" s="646"/>
      <c r="J94" s="607"/>
      <c r="K94" s="644">
        <f t="shared" si="2"/>
        <v>0</v>
      </c>
      <c r="L94" s="654">
        <v>0</v>
      </c>
      <c r="N94" s="596"/>
      <c r="P94" s="599"/>
      <c r="V94" s="611"/>
      <c r="W94" s="612"/>
      <c r="X94" s="611"/>
    </row>
    <row r="95" spans="1:24" s="629" customFormat="1" ht="15" customHeight="1" x14ac:dyDescent="0.25">
      <c r="A95" s="613"/>
      <c r="B95" s="622"/>
      <c r="C95" s="623"/>
      <c r="D95" s="394" t="s">
        <v>279</v>
      </c>
      <c r="E95" s="395" t="s">
        <v>280</v>
      </c>
      <c r="F95" s="655"/>
      <c r="G95" s="662">
        <v>918003.50999999989</v>
      </c>
      <c r="H95" s="626"/>
      <c r="I95" s="646"/>
      <c r="J95" s="607"/>
      <c r="K95" s="663">
        <f t="shared" si="2"/>
        <v>918003.50999999989</v>
      </c>
      <c r="L95" s="658">
        <v>0</v>
      </c>
      <c r="N95" s="596"/>
      <c r="P95" s="599"/>
      <c r="V95" s="611"/>
      <c r="W95" s="612"/>
      <c r="X95" s="611"/>
    </row>
    <row r="96" spans="1:24" s="629" customFormat="1" ht="15" customHeight="1" x14ac:dyDescent="0.25">
      <c r="A96" s="613" t="s">
        <v>4107</v>
      </c>
      <c r="B96" s="622"/>
      <c r="C96" s="623"/>
      <c r="D96" s="394" t="s">
        <v>285</v>
      </c>
      <c r="E96" s="395" t="s">
        <v>286</v>
      </c>
      <c r="F96" s="451">
        <f>SUM(F97:F103)</f>
        <v>0</v>
      </c>
      <c r="G96" s="656">
        <v>2915507.35</v>
      </c>
      <c r="H96" s="626"/>
      <c r="I96" s="648">
        <v>0</v>
      </c>
      <c r="J96" s="607"/>
      <c r="K96" s="657">
        <f t="shared" si="2"/>
        <v>2915507.35</v>
      </c>
      <c r="L96" s="620">
        <v>0</v>
      </c>
      <c r="N96" s="596"/>
      <c r="P96" s="599"/>
      <c r="V96" s="611"/>
      <c r="W96" s="612"/>
      <c r="X96" s="611"/>
    </row>
    <row r="97" spans="1:24" s="629" customFormat="1" ht="15" customHeight="1" x14ac:dyDescent="0.25">
      <c r="A97" s="613"/>
      <c r="B97" s="622"/>
      <c r="C97" s="623"/>
      <c r="D97" s="397" t="s">
        <v>287</v>
      </c>
      <c r="E97" s="398" t="s">
        <v>288</v>
      </c>
      <c r="F97" s="641"/>
      <c r="G97" s="643">
        <v>0</v>
      </c>
      <c r="H97" s="626"/>
      <c r="I97" s="646"/>
      <c r="J97" s="607"/>
      <c r="K97" s="644">
        <f t="shared" si="2"/>
        <v>0</v>
      </c>
      <c r="L97" s="654">
        <v>0</v>
      </c>
      <c r="N97" s="596"/>
      <c r="P97" s="599"/>
      <c r="V97" s="611"/>
      <c r="W97" s="612"/>
      <c r="X97" s="611"/>
    </row>
    <row r="98" spans="1:24" s="629" customFormat="1" ht="15" customHeight="1" x14ac:dyDescent="0.25">
      <c r="A98" s="613"/>
      <c r="B98" s="622"/>
      <c r="C98" s="623"/>
      <c r="D98" s="397" t="s">
        <v>289</v>
      </c>
      <c r="E98" s="398" t="s">
        <v>290</v>
      </c>
      <c r="F98" s="641"/>
      <c r="G98" s="643">
        <v>2380773.61</v>
      </c>
      <c r="H98" s="626"/>
      <c r="I98" s="646"/>
      <c r="J98" s="607"/>
      <c r="K98" s="644">
        <f t="shared" si="2"/>
        <v>2380773.61</v>
      </c>
      <c r="L98" s="654">
        <v>0</v>
      </c>
      <c r="N98" s="596"/>
      <c r="P98" s="599"/>
      <c r="V98" s="611"/>
      <c r="W98" s="612"/>
      <c r="X98" s="611"/>
    </row>
    <row r="99" spans="1:24" s="629" customFormat="1" ht="15" customHeight="1" x14ac:dyDescent="0.25">
      <c r="A99" s="613"/>
      <c r="B99" s="622"/>
      <c r="C99" s="623"/>
      <c r="D99" s="397" t="s">
        <v>291</v>
      </c>
      <c r="E99" s="398" t="s">
        <v>292</v>
      </c>
      <c r="F99" s="641"/>
      <c r="G99" s="643">
        <v>2002.62</v>
      </c>
      <c r="H99" s="626"/>
      <c r="I99" s="646"/>
      <c r="J99" s="607"/>
      <c r="K99" s="644">
        <f t="shared" si="2"/>
        <v>2002.62</v>
      </c>
      <c r="L99" s="654">
        <v>0</v>
      </c>
      <c r="N99" s="596"/>
      <c r="P99" s="599"/>
      <c r="V99" s="611"/>
      <c r="W99" s="612"/>
      <c r="X99" s="611"/>
    </row>
    <row r="100" spans="1:24" s="629" customFormat="1" ht="15" customHeight="1" x14ac:dyDescent="0.25">
      <c r="A100" s="613"/>
      <c r="B100" s="622"/>
      <c r="C100" s="623"/>
      <c r="D100" s="397" t="s">
        <v>293</v>
      </c>
      <c r="E100" s="398" t="s">
        <v>3431</v>
      </c>
      <c r="F100" s="641"/>
      <c r="G100" s="643">
        <v>502159.12</v>
      </c>
      <c r="H100" s="626"/>
      <c r="I100" s="646"/>
      <c r="J100" s="607"/>
      <c r="K100" s="644">
        <f t="shared" si="2"/>
        <v>502159.12</v>
      </c>
      <c r="L100" s="654">
        <v>0</v>
      </c>
      <c r="N100" s="596"/>
      <c r="P100" s="599"/>
      <c r="V100" s="611"/>
      <c r="W100" s="612"/>
      <c r="X100" s="611"/>
    </row>
    <row r="101" spans="1:24" s="629" customFormat="1" ht="15" customHeight="1" x14ac:dyDescent="0.25">
      <c r="A101" s="613"/>
      <c r="B101" s="622" t="s">
        <v>164</v>
      </c>
      <c r="C101" s="623"/>
      <c r="D101" s="397" t="s">
        <v>294</v>
      </c>
      <c r="E101" s="398" t="s">
        <v>3432</v>
      </c>
      <c r="F101" s="641"/>
      <c r="G101" s="643">
        <v>30572</v>
      </c>
      <c r="H101" s="626"/>
      <c r="I101" s="646"/>
      <c r="J101" s="607"/>
      <c r="K101" s="644">
        <f t="shared" si="2"/>
        <v>30572</v>
      </c>
      <c r="L101" s="654">
        <v>0</v>
      </c>
      <c r="N101" s="596"/>
      <c r="P101" s="599"/>
      <c r="V101" s="611"/>
      <c r="W101" s="612"/>
      <c r="X101" s="611"/>
    </row>
    <row r="102" spans="1:24" s="629" customFormat="1" ht="15" customHeight="1" x14ac:dyDescent="0.25">
      <c r="A102" s="613"/>
      <c r="B102" s="622"/>
      <c r="C102" s="623"/>
      <c r="D102" s="397" t="s">
        <v>295</v>
      </c>
      <c r="E102" s="398" t="s">
        <v>296</v>
      </c>
      <c r="F102" s="641"/>
      <c r="G102" s="643">
        <v>0</v>
      </c>
      <c r="H102" s="626"/>
      <c r="I102" s="646"/>
      <c r="J102" s="607"/>
      <c r="K102" s="644">
        <f t="shared" si="2"/>
        <v>0</v>
      </c>
      <c r="L102" s="654">
        <v>0</v>
      </c>
      <c r="N102" s="596"/>
      <c r="P102" s="599"/>
      <c r="V102" s="611"/>
      <c r="W102" s="612"/>
      <c r="X102" s="611"/>
    </row>
    <row r="103" spans="1:24" s="629" customFormat="1" ht="15" customHeight="1" x14ac:dyDescent="0.25">
      <c r="A103" s="613"/>
      <c r="B103" s="622" t="s">
        <v>164</v>
      </c>
      <c r="C103" s="623"/>
      <c r="D103" s="397" t="s">
        <v>297</v>
      </c>
      <c r="E103" s="398" t="s">
        <v>3433</v>
      </c>
      <c r="F103" s="641"/>
      <c r="G103" s="643">
        <v>0</v>
      </c>
      <c r="H103" s="626"/>
      <c r="I103" s="646"/>
      <c r="J103" s="607"/>
      <c r="K103" s="644">
        <f t="shared" si="2"/>
        <v>0</v>
      </c>
      <c r="L103" s="654">
        <v>0</v>
      </c>
      <c r="N103" s="596"/>
      <c r="P103" s="599"/>
      <c r="V103" s="611"/>
      <c r="W103" s="612"/>
      <c r="X103" s="611"/>
    </row>
    <row r="104" spans="1:24" s="629" customFormat="1" ht="15" customHeight="1" x14ac:dyDescent="0.25">
      <c r="A104" s="613" t="s">
        <v>4107</v>
      </c>
      <c r="B104" s="622"/>
      <c r="C104" s="623"/>
      <c r="D104" s="409" t="s">
        <v>298</v>
      </c>
      <c r="E104" s="410" t="s">
        <v>299</v>
      </c>
      <c r="F104" s="450">
        <f>+F105+F106+F109+F114+F118</f>
        <v>0</v>
      </c>
      <c r="G104" s="659">
        <v>12803095.75</v>
      </c>
      <c r="H104" s="626"/>
      <c r="I104" s="660">
        <v>0</v>
      </c>
      <c r="J104" s="607"/>
      <c r="K104" s="608">
        <f t="shared" si="2"/>
        <v>12803095.75</v>
      </c>
      <c r="L104" s="661">
        <v>0</v>
      </c>
      <c r="N104" s="596"/>
      <c r="P104" s="599"/>
      <c r="V104" s="611"/>
      <c r="W104" s="612"/>
      <c r="X104" s="611"/>
    </row>
    <row r="105" spans="1:24" s="629" customFormat="1" ht="15" customHeight="1" x14ac:dyDescent="0.25">
      <c r="A105" s="613"/>
      <c r="B105" s="622"/>
      <c r="C105" s="623"/>
      <c r="D105" s="394" t="s">
        <v>300</v>
      </c>
      <c r="E105" s="395" t="s">
        <v>301</v>
      </c>
      <c r="F105" s="655"/>
      <c r="G105" s="662">
        <v>3607</v>
      </c>
      <c r="H105" s="626"/>
      <c r="I105" s="646"/>
      <c r="J105" s="607"/>
      <c r="K105" s="663">
        <f t="shared" si="2"/>
        <v>3607</v>
      </c>
      <c r="L105" s="658">
        <v>0</v>
      </c>
      <c r="N105" s="596"/>
      <c r="P105" s="599"/>
      <c r="V105" s="611"/>
      <c r="W105" s="612"/>
      <c r="X105" s="611"/>
    </row>
    <row r="106" spans="1:24" s="629" customFormat="1" ht="15" customHeight="1" x14ac:dyDescent="0.25">
      <c r="A106" s="686" t="s">
        <v>4107</v>
      </c>
      <c r="B106" s="687"/>
      <c r="C106" s="688"/>
      <c r="D106" s="394" t="s">
        <v>303</v>
      </c>
      <c r="E106" s="395" t="s">
        <v>304</v>
      </c>
      <c r="F106" s="451">
        <f>SUM(F107:F108)</f>
        <v>0</v>
      </c>
      <c r="G106" s="656">
        <v>0</v>
      </c>
      <c r="H106" s="626"/>
      <c r="I106" s="648">
        <v>0</v>
      </c>
      <c r="J106" s="607"/>
      <c r="K106" s="657">
        <f t="shared" si="2"/>
        <v>0</v>
      </c>
      <c r="L106" s="620">
        <v>0</v>
      </c>
      <c r="N106" s="596"/>
      <c r="P106" s="599"/>
      <c r="V106" s="611"/>
      <c r="W106" s="612"/>
      <c r="X106" s="611"/>
    </row>
    <row r="107" spans="1:24" s="629" customFormat="1" ht="15" customHeight="1" x14ac:dyDescent="0.25">
      <c r="A107" s="686"/>
      <c r="B107" s="687"/>
      <c r="C107" s="688"/>
      <c r="D107" s="397" t="s">
        <v>305</v>
      </c>
      <c r="E107" s="398" t="s">
        <v>306</v>
      </c>
      <c r="F107" s="641"/>
      <c r="G107" s="643">
        <v>0</v>
      </c>
      <c r="H107" s="626"/>
      <c r="I107" s="646"/>
      <c r="J107" s="607"/>
      <c r="K107" s="644">
        <f t="shared" si="2"/>
        <v>0</v>
      </c>
      <c r="L107" s="654">
        <v>0</v>
      </c>
      <c r="N107" s="596"/>
      <c r="P107" s="599"/>
      <c r="V107" s="611"/>
      <c r="W107" s="612"/>
      <c r="X107" s="611"/>
    </row>
    <row r="108" spans="1:24" s="629" customFormat="1" ht="15" customHeight="1" x14ac:dyDescent="0.25">
      <c r="A108" s="686"/>
      <c r="B108" s="687"/>
      <c r="C108" s="688"/>
      <c r="D108" s="397" t="s">
        <v>307</v>
      </c>
      <c r="E108" s="398" t="s">
        <v>308</v>
      </c>
      <c r="F108" s="641"/>
      <c r="G108" s="643">
        <v>0</v>
      </c>
      <c r="H108" s="626"/>
      <c r="I108" s="646"/>
      <c r="J108" s="607"/>
      <c r="K108" s="644">
        <f t="shared" si="2"/>
        <v>0</v>
      </c>
      <c r="L108" s="654">
        <v>0</v>
      </c>
      <c r="N108" s="596"/>
      <c r="P108" s="599"/>
      <c r="V108" s="611"/>
      <c r="W108" s="612"/>
      <c r="X108" s="611"/>
    </row>
    <row r="109" spans="1:24" s="629" customFormat="1" ht="15" customHeight="1" x14ac:dyDescent="0.25">
      <c r="A109" s="680" t="s">
        <v>4107</v>
      </c>
      <c r="B109" s="681" t="s">
        <v>164</v>
      </c>
      <c r="C109" s="682"/>
      <c r="D109" s="394" t="s">
        <v>309</v>
      </c>
      <c r="E109" s="395" t="s">
        <v>3434</v>
      </c>
      <c r="F109" s="616">
        <f>SUM(F110:F113)</f>
        <v>0</v>
      </c>
      <c r="G109" s="617">
        <v>40176.870000000003</v>
      </c>
      <c r="H109" s="626"/>
      <c r="I109" s="648">
        <v>0</v>
      </c>
      <c r="J109" s="607"/>
      <c r="K109" s="619">
        <f t="shared" si="2"/>
        <v>40176.870000000003</v>
      </c>
      <c r="L109" s="620">
        <v>0</v>
      </c>
      <c r="N109" s="596"/>
      <c r="P109" s="599"/>
      <c r="V109" s="611"/>
      <c r="W109" s="612"/>
      <c r="X109" s="611"/>
    </row>
    <row r="110" spans="1:24" s="629" customFormat="1" ht="15" customHeight="1" x14ac:dyDescent="0.25">
      <c r="A110" s="613"/>
      <c r="B110" s="622" t="s">
        <v>164</v>
      </c>
      <c r="C110" s="623"/>
      <c r="D110" s="397" t="s">
        <v>311</v>
      </c>
      <c r="E110" s="398" t="s">
        <v>3435</v>
      </c>
      <c r="F110" s="641"/>
      <c r="G110" s="643">
        <v>0</v>
      </c>
      <c r="H110" s="626"/>
      <c r="I110" s="646"/>
      <c r="J110" s="607"/>
      <c r="K110" s="644">
        <f t="shared" si="2"/>
        <v>0</v>
      </c>
      <c r="L110" s="654">
        <v>0</v>
      </c>
      <c r="N110" s="596"/>
      <c r="P110" s="599"/>
      <c r="V110" s="611"/>
      <c r="W110" s="612"/>
      <c r="X110" s="611"/>
    </row>
    <row r="111" spans="1:24" s="629" customFormat="1" ht="15" customHeight="1" x14ac:dyDescent="0.25">
      <c r="A111" s="613"/>
      <c r="B111" s="622" t="s">
        <v>164</v>
      </c>
      <c r="C111" s="623"/>
      <c r="D111" s="397" t="s">
        <v>312</v>
      </c>
      <c r="E111" s="398" t="s">
        <v>3436</v>
      </c>
      <c r="F111" s="641"/>
      <c r="G111" s="643">
        <v>0</v>
      </c>
      <c r="H111" s="626"/>
      <c r="I111" s="646"/>
      <c r="J111" s="607"/>
      <c r="K111" s="644">
        <f t="shared" si="2"/>
        <v>0</v>
      </c>
      <c r="L111" s="654">
        <v>0</v>
      </c>
      <c r="N111" s="596"/>
      <c r="P111" s="599"/>
      <c r="V111" s="611"/>
      <c r="W111" s="612"/>
      <c r="X111" s="611"/>
    </row>
    <row r="112" spans="1:24" s="629" customFormat="1" ht="15" customHeight="1" x14ac:dyDescent="0.25">
      <c r="A112" s="613"/>
      <c r="B112" s="622" t="s">
        <v>164</v>
      </c>
      <c r="C112" s="623"/>
      <c r="D112" s="397" t="s">
        <v>313</v>
      </c>
      <c r="E112" s="398" t="s">
        <v>3437</v>
      </c>
      <c r="F112" s="641"/>
      <c r="G112" s="643">
        <v>40176.870000000003</v>
      </c>
      <c r="H112" s="626"/>
      <c r="I112" s="646"/>
      <c r="J112" s="607"/>
      <c r="K112" s="644">
        <f t="shared" si="2"/>
        <v>40176.870000000003</v>
      </c>
      <c r="L112" s="654">
        <v>0</v>
      </c>
      <c r="N112" s="596"/>
      <c r="P112" s="599"/>
      <c r="V112" s="611"/>
      <c r="W112" s="612"/>
      <c r="X112" s="611"/>
    </row>
    <row r="113" spans="1:24" s="689" customFormat="1" ht="15" customHeight="1" x14ac:dyDescent="0.25">
      <c r="A113" s="613"/>
      <c r="B113" s="622" t="s">
        <v>164</v>
      </c>
      <c r="C113" s="623"/>
      <c r="D113" s="397" t="s">
        <v>3438</v>
      </c>
      <c r="E113" s="398" t="s">
        <v>3439</v>
      </c>
      <c r="F113" s="641"/>
      <c r="G113" s="643">
        <v>0</v>
      </c>
      <c r="H113" s="626"/>
      <c r="I113" s="667"/>
      <c r="J113" s="607"/>
      <c r="K113" s="644">
        <f t="shared" si="2"/>
        <v>0</v>
      </c>
      <c r="L113" s="654">
        <v>0</v>
      </c>
      <c r="N113" s="596"/>
      <c r="P113" s="599"/>
      <c r="V113" s="611"/>
      <c r="W113" s="612"/>
      <c r="X113" s="611"/>
    </row>
    <row r="114" spans="1:24" s="629" customFormat="1" ht="15" customHeight="1" x14ac:dyDescent="0.25">
      <c r="A114" s="613" t="s">
        <v>4107</v>
      </c>
      <c r="B114" s="622"/>
      <c r="C114" s="623"/>
      <c r="D114" s="394" t="s">
        <v>314</v>
      </c>
      <c r="E114" s="395" t="s">
        <v>315</v>
      </c>
      <c r="F114" s="616">
        <f>SUM(F115:F117)</f>
        <v>0</v>
      </c>
      <c r="G114" s="617">
        <v>520064.92000000004</v>
      </c>
      <c r="H114" s="626"/>
      <c r="I114" s="648">
        <v>0</v>
      </c>
      <c r="J114" s="607"/>
      <c r="K114" s="619">
        <f t="shared" si="2"/>
        <v>520064.92000000004</v>
      </c>
      <c r="L114" s="620">
        <v>0</v>
      </c>
      <c r="N114" s="596"/>
      <c r="P114" s="599"/>
      <c r="V114" s="611"/>
      <c r="W114" s="612"/>
      <c r="X114" s="611"/>
    </row>
    <row r="115" spans="1:24" s="629" customFormat="1" ht="15" customHeight="1" x14ac:dyDescent="0.25">
      <c r="A115" s="613"/>
      <c r="B115" s="622"/>
      <c r="C115" s="623"/>
      <c r="D115" s="397" t="s">
        <v>316</v>
      </c>
      <c r="E115" s="398" t="s">
        <v>317</v>
      </c>
      <c r="F115" s="641"/>
      <c r="G115" s="643">
        <v>0</v>
      </c>
      <c r="H115" s="626"/>
      <c r="I115" s="646"/>
      <c r="J115" s="607"/>
      <c r="K115" s="644">
        <f t="shared" si="2"/>
        <v>0</v>
      </c>
      <c r="L115" s="654">
        <v>0</v>
      </c>
      <c r="N115" s="596"/>
      <c r="P115" s="599"/>
      <c r="V115" s="611"/>
      <c r="W115" s="612"/>
      <c r="X115" s="611"/>
    </row>
    <row r="116" spans="1:24" s="629" customFormat="1" ht="15" customHeight="1" x14ac:dyDescent="0.25">
      <c r="A116" s="613"/>
      <c r="B116" s="622"/>
      <c r="C116" s="623"/>
      <c r="D116" s="397" t="s">
        <v>318</v>
      </c>
      <c r="E116" s="398" t="s">
        <v>319</v>
      </c>
      <c r="F116" s="641"/>
      <c r="G116" s="643">
        <v>0</v>
      </c>
      <c r="H116" s="626"/>
      <c r="I116" s="646"/>
      <c r="J116" s="607"/>
      <c r="K116" s="644">
        <f t="shared" si="2"/>
        <v>0</v>
      </c>
      <c r="L116" s="654">
        <v>0</v>
      </c>
      <c r="N116" s="596"/>
      <c r="P116" s="599"/>
      <c r="V116" s="611"/>
      <c r="W116" s="612"/>
      <c r="X116" s="611"/>
    </row>
    <row r="117" spans="1:24" s="629" customFormat="1" ht="15" customHeight="1" x14ac:dyDescent="0.25">
      <c r="A117" s="613"/>
      <c r="B117" s="622"/>
      <c r="C117" s="623"/>
      <c r="D117" s="397" t="s">
        <v>320</v>
      </c>
      <c r="E117" s="398" t="s">
        <v>321</v>
      </c>
      <c r="F117" s="641"/>
      <c r="G117" s="643">
        <v>520064.92000000004</v>
      </c>
      <c r="H117" s="626"/>
      <c r="I117" s="646"/>
      <c r="J117" s="607"/>
      <c r="K117" s="644">
        <f t="shared" si="2"/>
        <v>520064.92000000004</v>
      </c>
      <c r="L117" s="654">
        <v>0</v>
      </c>
      <c r="N117" s="596"/>
      <c r="P117" s="599"/>
      <c r="V117" s="611"/>
      <c r="W117" s="612"/>
      <c r="X117" s="611"/>
    </row>
    <row r="118" spans="1:24" s="629" customFormat="1" ht="15" customHeight="1" x14ac:dyDescent="0.25">
      <c r="A118" s="613" t="s">
        <v>4107</v>
      </c>
      <c r="B118" s="622"/>
      <c r="C118" s="623"/>
      <c r="D118" s="394" t="s">
        <v>323</v>
      </c>
      <c r="E118" s="395" t="s">
        <v>324</v>
      </c>
      <c r="F118" s="616">
        <f>+F119+F123+F124</f>
        <v>0</v>
      </c>
      <c r="G118" s="617">
        <v>12239246.960000001</v>
      </c>
      <c r="H118" s="626"/>
      <c r="I118" s="648">
        <v>0</v>
      </c>
      <c r="J118" s="607"/>
      <c r="K118" s="619">
        <f t="shared" si="2"/>
        <v>12239246.960000001</v>
      </c>
      <c r="L118" s="620">
        <v>0</v>
      </c>
      <c r="N118" s="596"/>
      <c r="P118" s="599"/>
      <c r="V118" s="611"/>
      <c r="W118" s="612"/>
      <c r="X118" s="611"/>
    </row>
    <row r="119" spans="1:24" s="629" customFormat="1" ht="15" customHeight="1" x14ac:dyDescent="0.25">
      <c r="A119" s="613" t="s">
        <v>4107</v>
      </c>
      <c r="B119" s="622"/>
      <c r="C119" s="623"/>
      <c r="D119" s="397" t="s">
        <v>325</v>
      </c>
      <c r="E119" s="398" t="s">
        <v>326</v>
      </c>
      <c r="F119" s="442">
        <f>SUM(F120:F122)</f>
        <v>0</v>
      </c>
      <c r="G119" s="643">
        <v>12000000</v>
      </c>
      <c r="H119" s="626"/>
      <c r="I119" s="648">
        <v>0</v>
      </c>
      <c r="J119" s="607"/>
      <c r="K119" s="644">
        <f t="shared" si="2"/>
        <v>12000000</v>
      </c>
      <c r="L119" s="628">
        <v>0</v>
      </c>
      <c r="N119" s="596"/>
      <c r="P119" s="599"/>
      <c r="V119" s="611"/>
      <c r="W119" s="612"/>
      <c r="X119" s="611"/>
    </row>
    <row r="120" spans="1:24" s="629" customFormat="1" ht="15" customHeight="1" x14ac:dyDescent="0.25">
      <c r="A120" s="613"/>
      <c r="B120" s="622"/>
      <c r="C120" s="623"/>
      <c r="D120" s="400" t="s">
        <v>327</v>
      </c>
      <c r="E120" s="401" t="s">
        <v>328</v>
      </c>
      <c r="F120" s="630"/>
      <c r="G120" s="631">
        <v>0</v>
      </c>
      <c r="H120" s="626"/>
      <c r="I120" s="646"/>
      <c r="J120" s="607"/>
      <c r="K120" s="633">
        <f t="shared" si="2"/>
        <v>0</v>
      </c>
      <c r="L120" s="634">
        <v>0</v>
      </c>
      <c r="N120" s="596"/>
      <c r="P120" s="599"/>
      <c r="V120" s="611"/>
      <c r="W120" s="612"/>
      <c r="X120" s="611"/>
    </row>
    <row r="121" spans="1:24" s="629" customFormat="1" ht="15" customHeight="1" x14ac:dyDescent="0.25">
      <c r="A121" s="613"/>
      <c r="B121" s="622"/>
      <c r="C121" s="623"/>
      <c r="D121" s="400" t="s">
        <v>329</v>
      </c>
      <c r="E121" s="401" t="s">
        <v>330</v>
      </c>
      <c r="F121" s="630"/>
      <c r="G121" s="631">
        <v>9000000</v>
      </c>
      <c r="H121" s="626"/>
      <c r="I121" s="646"/>
      <c r="J121" s="607"/>
      <c r="K121" s="633">
        <f t="shared" si="2"/>
        <v>9000000</v>
      </c>
      <c r="L121" s="634">
        <v>0</v>
      </c>
      <c r="N121" s="596"/>
      <c r="P121" s="599"/>
      <c r="V121" s="611"/>
      <c r="W121" s="612"/>
      <c r="X121" s="611"/>
    </row>
    <row r="122" spans="1:24" s="629" customFormat="1" ht="15" customHeight="1" x14ac:dyDescent="0.25">
      <c r="A122" s="613"/>
      <c r="B122" s="622"/>
      <c r="C122" s="623"/>
      <c r="D122" s="400" t="s">
        <v>331</v>
      </c>
      <c r="E122" s="401" t="s">
        <v>332</v>
      </c>
      <c r="F122" s="630"/>
      <c r="G122" s="631">
        <v>3000000</v>
      </c>
      <c r="H122" s="626"/>
      <c r="I122" s="646"/>
      <c r="J122" s="607"/>
      <c r="K122" s="633">
        <f t="shared" si="2"/>
        <v>3000000</v>
      </c>
      <c r="L122" s="634">
        <v>0</v>
      </c>
      <c r="N122" s="596"/>
      <c r="P122" s="599"/>
      <c r="V122" s="611"/>
      <c r="W122" s="612"/>
      <c r="X122" s="611"/>
    </row>
    <row r="123" spans="1:24" s="578" customFormat="1" ht="15" customHeight="1" x14ac:dyDescent="0.25">
      <c r="A123" s="649"/>
      <c r="B123" s="650"/>
      <c r="C123" s="651"/>
      <c r="D123" s="397" t="s">
        <v>3440</v>
      </c>
      <c r="E123" s="398" t="s">
        <v>3441</v>
      </c>
      <c r="F123" s="641"/>
      <c r="G123" s="625">
        <v>0</v>
      </c>
      <c r="H123" s="626"/>
      <c r="I123" s="646"/>
      <c r="J123" s="607"/>
      <c r="K123" s="627">
        <f t="shared" si="2"/>
        <v>0</v>
      </c>
      <c r="L123" s="654">
        <v>0</v>
      </c>
      <c r="N123" s="596"/>
      <c r="P123" s="599"/>
      <c r="V123" s="611"/>
      <c r="W123" s="612"/>
      <c r="X123" s="611"/>
    </row>
    <row r="124" spans="1:24" s="578" customFormat="1" ht="15" customHeight="1" x14ac:dyDescent="0.25">
      <c r="A124" s="649"/>
      <c r="B124" s="650"/>
      <c r="C124" s="651"/>
      <c r="D124" s="397" t="s">
        <v>334</v>
      </c>
      <c r="E124" s="398" t="s">
        <v>3442</v>
      </c>
      <c r="F124" s="641"/>
      <c r="G124" s="625">
        <v>239246.96</v>
      </c>
      <c r="H124" s="626"/>
      <c r="I124" s="646"/>
      <c r="J124" s="607"/>
      <c r="K124" s="627">
        <f t="shared" si="2"/>
        <v>239246.96</v>
      </c>
      <c r="L124" s="654">
        <v>0</v>
      </c>
      <c r="N124" s="596"/>
      <c r="P124" s="599"/>
      <c r="V124" s="611"/>
      <c r="W124" s="612"/>
      <c r="X124" s="611"/>
    </row>
    <row r="125" spans="1:24" s="578" customFormat="1" ht="15" customHeight="1" x14ac:dyDescent="0.25">
      <c r="A125" s="649" t="s">
        <v>4107</v>
      </c>
      <c r="B125" s="650"/>
      <c r="C125" s="651"/>
      <c r="D125" s="409" t="s">
        <v>337</v>
      </c>
      <c r="E125" s="410" t="s">
        <v>338</v>
      </c>
      <c r="F125" s="450">
        <f>SUM(F126:F128)</f>
        <v>0</v>
      </c>
      <c r="G125" s="659">
        <v>1918265.37</v>
      </c>
      <c r="H125" s="626"/>
      <c r="I125" s="660">
        <v>0</v>
      </c>
      <c r="J125" s="607"/>
      <c r="K125" s="608">
        <f t="shared" si="2"/>
        <v>1918265.37</v>
      </c>
      <c r="L125" s="661">
        <v>0</v>
      </c>
      <c r="N125" s="596"/>
      <c r="P125" s="599"/>
      <c r="V125" s="611"/>
      <c r="W125" s="612"/>
      <c r="X125" s="611"/>
    </row>
    <row r="126" spans="1:24" s="578" customFormat="1" ht="15" customHeight="1" x14ac:dyDescent="0.25">
      <c r="A126" s="649"/>
      <c r="B126" s="650"/>
      <c r="C126" s="651"/>
      <c r="D126" s="394" t="s">
        <v>339</v>
      </c>
      <c r="E126" s="408" t="s">
        <v>3443</v>
      </c>
      <c r="F126" s="690"/>
      <c r="G126" s="691">
        <v>1909716.01</v>
      </c>
      <c r="H126" s="626"/>
      <c r="I126" s="646"/>
      <c r="J126" s="607"/>
      <c r="K126" s="692">
        <f t="shared" si="2"/>
        <v>1909716.01</v>
      </c>
      <c r="L126" s="658">
        <v>0</v>
      </c>
      <c r="N126" s="596"/>
      <c r="P126" s="599"/>
      <c r="V126" s="611"/>
      <c r="W126" s="612"/>
      <c r="X126" s="611"/>
    </row>
    <row r="127" spans="1:24" s="629" customFormat="1" ht="15" customHeight="1" x14ac:dyDescent="0.25">
      <c r="A127" s="613"/>
      <c r="B127" s="622"/>
      <c r="C127" s="623"/>
      <c r="D127" s="394" t="s">
        <v>341</v>
      </c>
      <c r="E127" s="408" t="s">
        <v>342</v>
      </c>
      <c r="F127" s="690"/>
      <c r="G127" s="691">
        <v>8549.36</v>
      </c>
      <c r="H127" s="626"/>
      <c r="I127" s="646"/>
      <c r="J127" s="607"/>
      <c r="K127" s="692">
        <f t="shared" si="2"/>
        <v>8549.36</v>
      </c>
      <c r="L127" s="658">
        <v>0</v>
      </c>
      <c r="N127" s="596"/>
      <c r="P127" s="599"/>
      <c r="V127" s="611"/>
      <c r="W127" s="612"/>
      <c r="X127" s="611"/>
    </row>
    <row r="128" spans="1:24" s="629" customFormat="1" ht="15" customHeight="1" x14ac:dyDescent="0.25">
      <c r="A128" s="613"/>
      <c r="B128" s="622"/>
      <c r="C128" s="623"/>
      <c r="D128" s="394" t="s">
        <v>344</v>
      </c>
      <c r="E128" s="408" t="s">
        <v>345</v>
      </c>
      <c r="F128" s="690"/>
      <c r="G128" s="691">
        <v>0</v>
      </c>
      <c r="H128" s="626"/>
      <c r="I128" s="646"/>
      <c r="J128" s="607"/>
      <c r="K128" s="692">
        <f t="shared" si="2"/>
        <v>0</v>
      </c>
      <c r="L128" s="658">
        <v>0</v>
      </c>
      <c r="N128" s="596"/>
      <c r="P128" s="599"/>
      <c r="V128" s="611"/>
      <c r="W128" s="612"/>
      <c r="X128" s="611"/>
    </row>
    <row r="129" spans="1:24" s="629" customFormat="1" ht="15" customHeight="1" x14ac:dyDescent="0.25">
      <c r="A129" s="613" t="s">
        <v>4107</v>
      </c>
      <c r="B129" s="622"/>
      <c r="C129" s="623"/>
      <c r="D129" s="409" t="s">
        <v>346</v>
      </c>
      <c r="E129" s="410" t="s">
        <v>347</v>
      </c>
      <c r="F129" s="664">
        <f>SUM(F130:F135)</f>
        <v>0</v>
      </c>
      <c r="G129" s="659">
        <v>9247609.620000001</v>
      </c>
      <c r="H129" s="626"/>
      <c r="I129" s="660">
        <v>0</v>
      </c>
      <c r="J129" s="607"/>
      <c r="K129" s="608">
        <f t="shared" si="2"/>
        <v>9247609.620000001</v>
      </c>
      <c r="L129" s="661">
        <v>143058.38759249999</v>
      </c>
      <c r="N129" s="596"/>
      <c r="P129" s="599"/>
      <c r="V129" s="611"/>
      <c r="W129" s="612"/>
      <c r="X129" s="611"/>
    </row>
    <row r="130" spans="1:24" s="629" customFormat="1" ht="15" customHeight="1" x14ac:dyDescent="0.25">
      <c r="A130" s="613"/>
      <c r="B130" s="622"/>
      <c r="C130" s="623"/>
      <c r="D130" s="394" t="s">
        <v>348</v>
      </c>
      <c r="E130" s="408" t="s">
        <v>349</v>
      </c>
      <c r="F130" s="690"/>
      <c r="G130" s="691">
        <v>0</v>
      </c>
      <c r="H130" s="626"/>
      <c r="I130" s="646"/>
      <c r="J130" s="607"/>
      <c r="K130" s="692">
        <f t="shared" si="2"/>
        <v>0</v>
      </c>
      <c r="L130" s="658">
        <v>0</v>
      </c>
      <c r="N130" s="596"/>
      <c r="P130" s="599"/>
      <c r="V130" s="611"/>
      <c r="W130" s="612"/>
      <c r="X130" s="611"/>
    </row>
    <row r="131" spans="1:24" s="629" customFormat="1" ht="15" customHeight="1" x14ac:dyDescent="0.25">
      <c r="A131" s="613"/>
      <c r="B131" s="622"/>
      <c r="C131" s="623"/>
      <c r="D131" s="394" t="s">
        <v>350</v>
      </c>
      <c r="E131" s="408" t="s">
        <v>351</v>
      </c>
      <c r="F131" s="690"/>
      <c r="G131" s="691">
        <v>7191802.6200000001</v>
      </c>
      <c r="H131" s="626"/>
      <c r="I131" s="646"/>
      <c r="J131" s="607"/>
      <c r="K131" s="692">
        <f t="shared" si="2"/>
        <v>7191802.6200000001</v>
      </c>
      <c r="L131" s="658">
        <v>143058.38759249999</v>
      </c>
      <c r="N131" s="596"/>
      <c r="P131" s="599"/>
      <c r="V131" s="611"/>
      <c r="W131" s="612"/>
      <c r="X131" s="611"/>
    </row>
    <row r="132" spans="1:24" s="629" customFormat="1" ht="15" customHeight="1" x14ac:dyDescent="0.25">
      <c r="A132" s="613"/>
      <c r="B132" s="622"/>
      <c r="C132" s="623"/>
      <c r="D132" s="394" t="s">
        <v>353</v>
      </c>
      <c r="E132" s="408" t="s">
        <v>354</v>
      </c>
      <c r="F132" s="690"/>
      <c r="G132" s="691">
        <v>0</v>
      </c>
      <c r="H132" s="626"/>
      <c r="I132" s="646"/>
      <c r="J132" s="607"/>
      <c r="K132" s="692">
        <f t="shared" si="2"/>
        <v>0</v>
      </c>
      <c r="L132" s="658">
        <v>0</v>
      </c>
      <c r="N132" s="596"/>
      <c r="P132" s="599"/>
      <c r="V132" s="611"/>
      <c r="W132" s="612"/>
      <c r="X132" s="611"/>
    </row>
    <row r="133" spans="1:24" s="629" customFormat="1" ht="15" customHeight="1" x14ac:dyDescent="0.25">
      <c r="A133" s="613"/>
      <c r="B133" s="622"/>
      <c r="C133" s="623"/>
      <c r="D133" s="394" t="s">
        <v>355</v>
      </c>
      <c r="E133" s="408" t="s">
        <v>356</v>
      </c>
      <c r="F133" s="690"/>
      <c r="G133" s="691">
        <v>2055807</v>
      </c>
      <c r="H133" s="626"/>
      <c r="I133" s="646"/>
      <c r="J133" s="607"/>
      <c r="K133" s="692">
        <f t="shared" si="2"/>
        <v>2055807</v>
      </c>
      <c r="L133" s="658">
        <v>0</v>
      </c>
      <c r="N133" s="596"/>
      <c r="P133" s="599"/>
      <c r="V133" s="611"/>
      <c r="W133" s="612"/>
      <c r="X133" s="611"/>
    </row>
    <row r="134" spans="1:24" s="629" customFormat="1" ht="15" customHeight="1" x14ac:dyDescent="0.25">
      <c r="A134" s="613"/>
      <c r="B134" s="622"/>
      <c r="C134" s="623"/>
      <c r="D134" s="394" t="s">
        <v>357</v>
      </c>
      <c r="E134" s="408" t="s">
        <v>358</v>
      </c>
      <c r="F134" s="690"/>
      <c r="G134" s="691">
        <v>0</v>
      </c>
      <c r="H134" s="626"/>
      <c r="I134" s="646"/>
      <c r="J134" s="607"/>
      <c r="K134" s="692">
        <f t="shared" si="2"/>
        <v>0</v>
      </c>
      <c r="L134" s="658">
        <v>0</v>
      </c>
      <c r="N134" s="596"/>
      <c r="P134" s="599"/>
      <c r="V134" s="611"/>
      <c r="W134" s="612"/>
      <c r="X134" s="611"/>
    </row>
    <row r="135" spans="1:24" s="629" customFormat="1" ht="15" customHeight="1" x14ac:dyDescent="0.25">
      <c r="A135" s="613"/>
      <c r="B135" s="622"/>
      <c r="C135" s="623"/>
      <c r="D135" s="394" t="s">
        <v>359</v>
      </c>
      <c r="E135" s="408" t="s">
        <v>360</v>
      </c>
      <c r="F135" s="690"/>
      <c r="G135" s="691">
        <v>0</v>
      </c>
      <c r="H135" s="626"/>
      <c r="I135" s="646"/>
      <c r="J135" s="607"/>
      <c r="K135" s="692">
        <f t="shared" si="2"/>
        <v>0</v>
      </c>
      <c r="L135" s="658">
        <v>0</v>
      </c>
      <c r="N135" s="596"/>
      <c r="P135" s="599"/>
      <c r="V135" s="611"/>
      <c r="W135" s="612"/>
      <c r="X135" s="611"/>
    </row>
    <row r="136" spans="1:24" s="629" customFormat="1" ht="15" customHeight="1" x14ac:dyDescent="0.25">
      <c r="A136" s="613"/>
      <c r="B136" s="622"/>
      <c r="C136" s="623"/>
      <c r="D136" s="409" t="s">
        <v>361</v>
      </c>
      <c r="E136" s="410" t="s">
        <v>362</v>
      </c>
      <c r="F136" s="693"/>
      <c r="G136" s="665">
        <v>0</v>
      </c>
      <c r="H136" s="626"/>
      <c r="I136" s="660"/>
      <c r="J136" s="607"/>
      <c r="K136" s="666">
        <f t="shared" si="2"/>
        <v>0</v>
      </c>
      <c r="L136" s="694">
        <v>0</v>
      </c>
      <c r="N136" s="596"/>
      <c r="P136" s="599"/>
      <c r="V136" s="611"/>
      <c r="W136" s="612"/>
      <c r="X136" s="611"/>
    </row>
    <row r="137" spans="1:24" s="629" customFormat="1" ht="15" customHeight="1" x14ac:dyDescent="0.25">
      <c r="A137" s="613" t="s">
        <v>4107</v>
      </c>
      <c r="B137" s="622"/>
      <c r="C137" s="623"/>
      <c r="D137" s="409" t="s">
        <v>363</v>
      </c>
      <c r="E137" s="410" t="s">
        <v>364</v>
      </c>
      <c r="F137" s="450">
        <f>SUM(F138:F140)</f>
        <v>0</v>
      </c>
      <c r="G137" s="659">
        <v>750261.45</v>
      </c>
      <c r="H137" s="626"/>
      <c r="I137" s="660">
        <v>0</v>
      </c>
      <c r="J137" s="607"/>
      <c r="K137" s="608">
        <f t="shared" si="2"/>
        <v>750261.45</v>
      </c>
      <c r="L137" s="661">
        <v>0</v>
      </c>
      <c r="N137" s="596"/>
      <c r="P137" s="599"/>
      <c r="V137" s="611"/>
      <c r="W137" s="612"/>
      <c r="X137" s="611"/>
    </row>
    <row r="138" spans="1:24" s="629" customFormat="1" ht="15" customHeight="1" x14ac:dyDescent="0.25">
      <c r="A138" s="613"/>
      <c r="B138" s="622"/>
      <c r="C138" s="623"/>
      <c r="D138" s="394" t="s">
        <v>365</v>
      </c>
      <c r="E138" s="408" t="s">
        <v>366</v>
      </c>
      <c r="F138" s="690"/>
      <c r="G138" s="691">
        <v>597904.92999999993</v>
      </c>
      <c r="H138" s="626"/>
      <c r="I138" s="646"/>
      <c r="J138" s="607"/>
      <c r="K138" s="692">
        <f t="shared" ref="K138:K201" si="3">G138-I138</f>
        <v>597904.92999999993</v>
      </c>
      <c r="L138" s="658">
        <v>0</v>
      </c>
      <c r="N138" s="596"/>
      <c r="P138" s="599"/>
      <c r="V138" s="611"/>
      <c r="W138" s="612"/>
      <c r="X138" s="611"/>
    </row>
    <row r="139" spans="1:24" s="629" customFormat="1" ht="15" customHeight="1" x14ac:dyDescent="0.25">
      <c r="A139" s="613"/>
      <c r="B139" s="622"/>
      <c r="C139" s="623"/>
      <c r="D139" s="394" t="s">
        <v>369</v>
      </c>
      <c r="E139" s="408" t="s">
        <v>370</v>
      </c>
      <c r="F139" s="690"/>
      <c r="G139" s="691">
        <v>152356.51999999999</v>
      </c>
      <c r="H139" s="626"/>
      <c r="I139" s="646"/>
      <c r="J139" s="607"/>
      <c r="K139" s="692">
        <f t="shared" si="3"/>
        <v>152356.51999999999</v>
      </c>
      <c r="L139" s="658">
        <v>0</v>
      </c>
      <c r="N139" s="596"/>
      <c r="P139" s="599"/>
      <c r="V139" s="611"/>
      <c r="W139" s="612"/>
      <c r="X139" s="611"/>
    </row>
    <row r="140" spans="1:24" s="629" customFormat="1" ht="15" customHeight="1" x14ac:dyDescent="0.25">
      <c r="A140" s="613"/>
      <c r="B140" s="622"/>
      <c r="C140" s="623"/>
      <c r="D140" s="394" t="s">
        <v>373</v>
      </c>
      <c r="E140" s="408" t="s">
        <v>374</v>
      </c>
      <c r="F140" s="690"/>
      <c r="G140" s="691">
        <v>0</v>
      </c>
      <c r="H140" s="626"/>
      <c r="I140" s="646"/>
      <c r="J140" s="607"/>
      <c r="K140" s="692">
        <f t="shared" si="3"/>
        <v>0</v>
      </c>
      <c r="L140" s="658">
        <v>0</v>
      </c>
      <c r="N140" s="596"/>
      <c r="P140" s="599"/>
      <c r="V140" s="611"/>
      <c r="W140" s="612"/>
      <c r="X140" s="611"/>
    </row>
    <row r="141" spans="1:24" s="629" customFormat="1" ht="20.100000000000001" customHeight="1" thickBot="1" x14ac:dyDescent="0.3">
      <c r="A141" s="613" t="s">
        <v>4107</v>
      </c>
      <c r="B141" s="622"/>
      <c r="C141" s="623"/>
      <c r="D141" s="417" t="s">
        <v>375</v>
      </c>
      <c r="E141" s="695" t="s">
        <v>376</v>
      </c>
      <c r="F141" s="696">
        <v>0</v>
      </c>
      <c r="G141" s="697">
        <v>761512015.0999999</v>
      </c>
      <c r="H141" s="626"/>
      <c r="I141" s="697">
        <v>3889988.51</v>
      </c>
      <c r="J141" s="607"/>
      <c r="K141" s="698">
        <f t="shared" si="3"/>
        <v>757622026.58999991</v>
      </c>
      <c r="L141" s="699">
        <v>40185217.919380002</v>
      </c>
      <c r="N141" s="596"/>
      <c r="P141" s="599"/>
      <c r="V141" s="611"/>
      <c r="W141" s="612"/>
      <c r="X141" s="611"/>
    </row>
    <row r="142" spans="1:24" s="629" customFormat="1" ht="20.100000000000001" customHeight="1" thickBot="1" x14ac:dyDescent="0.3">
      <c r="A142" s="623"/>
      <c r="B142" s="623"/>
      <c r="C142" s="700"/>
      <c r="D142" s="420"/>
      <c r="E142" s="701"/>
      <c r="F142" s="702"/>
      <c r="G142" s="703"/>
      <c r="H142" s="704"/>
      <c r="I142" s="705"/>
      <c r="J142" s="706"/>
      <c r="K142" s="707">
        <f t="shared" si="3"/>
        <v>0</v>
      </c>
      <c r="L142" s="708"/>
      <c r="N142" s="709"/>
      <c r="P142" s="599"/>
      <c r="V142" s="611"/>
      <c r="W142" s="612"/>
      <c r="X142" s="611"/>
    </row>
    <row r="143" spans="1:24" s="629" customFormat="1" ht="20.100000000000001" customHeight="1" x14ac:dyDescent="0.25">
      <c r="A143" s="613"/>
      <c r="B143" s="622"/>
      <c r="C143" s="623"/>
      <c r="D143" s="710"/>
      <c r="E143" s="711" t="s">
        <v>1790</v>
      </c>
      <c r="F143" s="712"/>
      <c r="G143" s="713"/>
      <c r="H143" s="626"/>
      <c r="I143" s="646"/>
      <c r="J143" s="607"/>
      <c r="K143" s="633">
        <f t="shared" si="3"/>
        <v>0</v>
      </c>
      <c r="L143" s="714"/>
      <c r="N143" s="596"/>
      <c r="P143" s="599"/>
      <c r="V143" s="611"/>
      <c r="W143" s="612"/>
      <c r="X143" s="611"/>
    </row>
    <row r="144" spans="1:24" s="629" customFormat="1" ht="15" customHeight="1" x14ac:dyDescent="0.25">
      <c r="A144" s="613" t="s">
        <v>4107</v>
      </c>
      <c r="B144" s="622"/>
      <c r="C144" s="623"/>
      <c r="D144" s="458" t="s">
        <v>377</v>
      </c>
      <c r="E144" s="424" t="s">
        <v>378</v>
      </c>
      <c r="F144" s="425">
        <f>+F145+F176</f>
        <v>0</v>
      </c>
      <c r="G144" s="659">
        <v>117897817.36000001</v>
      </c>
      <c r="H144" s="626"/>
      <c r="I144" s="648">
        <v>0</v>
      </c>
      <c r="J144" s="607"/>
      <c r="K144" s="608">
        <f t="shared" si="3"/>
        <v>117897817.36000001</v>
      </c>
      <c r="L144" s="715">
        <v>7815034.2978424374</v>
      </c>
      <c r="N144" s="596"/>
      <c r="P144" s="599"/>
      <c r="V144" s="611"/>
      <c r="W144" s="612"/>
      <c r="X144" s="611"/>
    </row>
    <row r="145" spans="1:24" s="629" customFormat="1" ht="15" customHeight="1" x14ac:dyDescent="0.25">
      <c r="A145" s="613" t="s">
        <v>4107</v>
      </c>
      <c r="B145" s="622"/>
      <c r="C145" s="623"/>
      <c r="D145" s="716" t="s">
        <v>379</v>
      </c>
      <c r="E145" s="426" t="s">
        <v>380</v>
      </c>
      <c r="F145" s="427">
        <f>+F146+F154+F158+SUM(F162:F167)</f>
        <v>0</v>
      </c>
      <c r="G145" s="656">
        <v>116175717.38000001</v>
      </c>
      <c r="H145" s="626"/>
      <c r="I145" s="660">
        <v>0</v>
      </c>
      <c r="J145" s="607"/>
      <c r="K145" s="657">
        <f t="shared" si="3"/>
        <v>116175717.38000001</v>
      </c>
      <c r="L145" s="717">
        <v>7488186.5828424376</v>
      </c>
      <c r="N145" s="596"/>
      <c r="P145" s="599"/>
      <c r="V145" s="611"/>
      <c r="W145" s="612"/>
      <c r="X145" s="611"/>
    </row>
    <row r="146" spans="1:24" s="629" customFormat="1" ht="15" customHeight="1" x14ac:dyDescent="0.25">
      <c r="A146" s="613" t="s">
        <v>4107</v>
      </c>
      <c r="B146" s="622"/>
      <c r="C146" s="623"/>
      <c r="D146" s="718" t="s">
        <v>381</v>
      </c>
      <c r="E146" s="428" t="s">
        <v>382</v>
      </c>
      <c r="F146" s="429">
        <f>SUM(F147:F153)</f>
        <v>0</v>
      </c>
      <c r="G146" s="625">
        <v>69229540.310000002</v>
      </c>
      <c r="H146" s="626"/>
      <c r="I146" s="648">
        <v>0</v>
      </c>
      <c r="J146" s="607"/>
      <c r="K146" s="627">
        <f t="shared" si="3"/>
        <v>69229540.310000002</v>
      </c>
      <c r="L146" s="719">
        <v>1165918.0860000001</v>
      </c>
      <c r="N146" s="596"/>
      <c r="P146" s="599"/>
      <c r="V146" s="611"/>
      <c r="W146" s="612"/>
      <c r="X146" s="611"/>
    </row>
    <row r="147" spans="1:24" s="578" customFormat="1" ht="15" customHeight="1" x14ac:dyDescent="0.25">
      <c r="A147" s="649"/>
      <c r="B147" s="650"/>
      <c r="C147" s="651"/>
      <c r="D147" s="685" t="s">
        <v>383</v>
      </c>
      <c r="E147" s="430" t="s">
        <v>3444</v>
      </c>
      <c r="F147" s="630"/>
      <c r="G147" s="691">
        <v>66669468.43</v>
      </c>
      <c r="H147" s="626"/>
      <c r="I147" s="646"/>
      <c r="J147" s="607"/>
      <c r="K147" s="692">
        <f t="shared" si="3"/>
        <v>66669468.43</v>
      </c>
      <c r="L147" s="720">
        <v>1041782.5</v>
      </c>
      <c r="N147" s="596"/>
      <c r="P147" s="599"/>
      <c r="V147" s="611"/>
      <c r="W147" s="612"/>
      <c r="X147" s="611"/>
    </row>
    <row r="148" spans="1:24" s="578" customFormat="1" ht="15" customHeight="1" x14ac:dyDescent="0.25">
      <c r="A148" s="649"/>
      <c r="B148" s="650"/>
      <c r="C148" s="651"/>
      <c r="D148" s="685" t="s">
        <v>388</v>
      </c>
      <c r="E148" s="430" t="s">
        <v>389</v>
      </c>
      <c r="F148" s="630"/>
      <c r="G148" s="691">
        <v>186276.07</v>
      </c>
      <c r="H148" s="626"/>
      <c r="I148" s="646"/>
      <c r="J148" s="607"/>
      <c r="K148" s="692">
        <f t="shared" si="3"/>
        <v>186276.07</v>
      </c>
      <c r="L148" s="720">
        <v>58217.5</v>
      </c>
      <c r="N148" s="596"/>
      <c r="P148" s="599"/>
      <c r="V148" s="611"/>
      <c r="W148" s="612"/>
      <c r="X148" s="611"/>
    </row>
    <row r="149" spans="1:24" s="578" customFormat="1" ht="15" customHeight="1" x14ac:dyDescent="0.25">
      <c r="A149" s="649"/>
      <c r="B149" s="650"/>
      <c r="C149" s="651"/>
      <c r="D149" s="685" t="s">
        <v>3445</v>
      </c>
      <c r="E149" s="430" t="s">
        <v>3446</v>
      </c>
      <c r="F149" s="630"/>
      <c r="G149" s="691">
        <v>2373795.81</v>
      </c>
      <c r="H149" s="626"/>
      <c r="I149" s="646"/>
      <c r="J149" s="607"/>
      <c r="K149" s="692">
        <f t="shared" si="3"/>
        <v>2373795.81</v>
      </c>
      <c r="L149" s="720">
        <v>65918.086000000054</v>
      </c>
      <c r="N149" s="596"/>
      <c r="P149" s="599"/>
      <c r="V149" s="611"/>
      <c r="W149" s="612"/>
      <c r="X149" s="611"/>
    </row>
    <row r="150" spans="1:24" s="578" customFormat="1" ht="15" customHeight="1" x14ac:dyDescent="0.25">
      <c r="A150" s="613" t="s">
        <v>4107</v>
      </c>
      <c r="B150" s="622"/>
      <c r="C150" s="623"/>
      <c r="D150" s="685" t="s">
        <v>391</v>
      </c>
      <c r="E150" s="430" t="s">
        <v>3447</v>
      </c>
      <c r="F150" s="630"/>
      <c r="G150" s="631">
        <v>0</v>
      </c>
      <c r="H150" s="626"/>
      <c r="I150" s="648">
        <v>0</v>
      </c>
      <c r="J150" s="607"/>
      <c r="K150" s="633">
        <f t="shared" si="3"/>
        <v>0</v>
      </c>
      <c r="L150" s="719">
        <v>0</v>
      </c>
      <c r="N150" s="596"/>
      <c r="P150" s="599"/>
      <c r="V150" s="611"/>
      <c r="W150" s="612"/>
      <c r="X150" s="611"/>
    </row>
    <row r="151" spans="1:24" s="577" customFormat="1" ht="15" customHeight="1" x14ac:dyDescent="0.25">
      <c r="A151" s="649"/>
      <c r="B151" s="650" t="s">
        <v>164</v>
      </c>
      <c r="C151" s="651"/>
      <c r="D151" s="685" t="s">
        <v>3448</v>
      </c>
      <c r="E151" s="430" t="s">
        <v>3449</v>
      </c>
      <c r="F151" s="630"/>
      <c r="G151" s="691">
        <v>0</v>
      </c>
      <c r="H151" s="626"/>
      <c r="I151" s="667"/>
      <c r="J151" s="607"/>
      <c r="K151" s="692">
        <f t="shared" si="3"/>
        <v>0</v>
      </c>
      <c r="L151" s="721">
        <v>0</v>
      </c>
      <c r="N151" s="596"/>
      <c r="P151" s="599"/>
      <c r="V151" s="611"/>
      <c r="W151" s="612"/>
      <c r="X151" s="611"/>
    </row>
    <row r="152" spans="1:24" s="577" customFormat="1" ht="15" customHeight="1" x14ac:dyDescent="0.25">
      <c r="A152" s="649"/>
      <c r="B152" s="650" t="s">
        <v>1419</v>
      </c>
      <c r="C152" s="651"/>
      <c r="D152" s="685" t="s">
        <v>3450</v>
      </c>
      <c r="E152" s="430" t="s">
        <v>3451</v>
      </c>
      <c r="F152" s="630"/>
      <c r="G152" s="691">
        <v>0</v>
      </c>
      <c r="H152" s="626"/>
      <c r="I152" s="667"/>
      <c r="J152" s="607"/>
      <c r="K152" s="692">
        <f t="shared" si="3"/>
        <v>0</v>
      </c>
      <c r="L152" s="721">
        <v>0</v>
      </c>
      <c r="N152" s="596"/>
      <c r="P152" s="599"/>
      <c r="V152" s="611"/>
      <c r="W152" s="612"/>
      <c r="X152" s="611"/>
    </row>
    <row r="153" spans="1:24" s="577" customFormat="1" ht="15" customHeight="1" x14ac:dyDescent="0.25">
      <c r="A153" s="649"/>
      <c r="B153" s="650"/>
      <c r="C153" s="651"/>
      <c r="D153" s="685" t="s">
        <v>3452</v>
      </c>
      <c r="E153" s="430" t="s">
        <v>3453</v>
      </c>
      <c r="F153" s="630"/>
      <c r="G153" s="691">
        <v>0</v>
      </c>
      <c r="H153" s="626"/>
      <c r="I153" s="667"/>
      <c r="J153" s="607"/>
      <c r="K153" s="692">
        <f t="shared" si="3"/>
        <v>0</v>
      </c>
      <c r="L153" s="721">
        <v>0</v>
      </c>
      <c r="N153" s="596"/>
      <c r="P153" s="599"/>
      <c r="V153" s="611"/>
      <c r="W153" s="612"/>
      <c r="X153" s="611"/>
    </row>
    <row r="154" spans="1:24" s="629" customFormat="1" ht="15" customHeight="1" x14ac:dyDescent="0.25">
      <c r="A154" s="613" t="s">
        <v>4107</v>
      </c>
      <c r="B154" s="622"/>
      <c r="C154" s="623"/>
      <c r="D154" s="718" t="s">
        <v>393</v>
      </c>
      <c r="E154" s="428" t="s">
        <v>394</v>
      </c>
      <c r="F154" s="429">
        <f>SUM(F155:F157)</f>
        <v>0</v>
      </c>
      <c r="G154" s="625">
        <v>16408</v>
      </c>
      <c r="H154" s="626"/>
      <c r="I154" s="648">
        <v>0</v>
      </c>
      <c r="J154" s="607"/>
      <c r="K154" s="627">
        <f t="shared" si="3"/>
        <v>16408</v>
      </c>
      <c r="L154" s="719">
        <v>920.56648749999999</v>
      </c>
      <c r="N154" s="596"/>
      <c r="P154" s="599"/>
      <c r="V154" s="611"/>
      <c r="W154" s="612"/>
      <c r="X154" s="611"/>
    </row>
    <row r="155" spans="1:24" s="629" customFormat="1" ht="15" customHeight="1" x14ac:dyDescent="0.25">
      <c r="A155" s="613"/>
      <c r="B155" s="622" t="s">
        <v>164</v>
      </c>
      <c r="C155" s="623"/>
      <c r="D155" s="685" t="s">
        <v>395</v>
      </c>
      <c r="E155" s="430" t="s">
        <v>3454</v>
      </c>
      <c r="F155" s="630"/>
      <c r="G155" s="691">
        <v>16408</v>
      </c>
      <c r="H155" s="626"/>
      <c r="I155" s="646"/>
      <c r="J155" s="607"/>
      <c r="K155" s="692">
        <f t="shared" si="3"/>
        <v>16408</v>
      </c>
      <c r="L155" s="721">
        <v>0</v>
      </c>
      <c r="N155" s="596"/>
      <c r="P155" s="599"/>
      <c r="V155" s="611"/>
      <c r="W155" s="612"/>
      <c r="X155" s="611"/>
    </row>
    <row r="156" spans="1:24" s="629" customFormat="1" ht="15" customHeight="1" x14ac:dyDescent="0.25">
      <c r="A156" s="613"/>
      <c r="B156" s="622" t="s">
        <v>1419</v>
      </c>
      <c r="C156" s="623"/>
      <c r="D156" s="685" t="s">
        <v>397</v>
      </c>
      <c r="E156" s="430" t="s">
        <v>3455</v>
      </c>
      <c r="F156" s="630"/>
      <c r="G156" s="691">
        <v>0</v>
      </c>
      <c r="H156" s="626"/>
      <c r="I156" s="646"/>
      <c r="J156" s="607"/>
      <c r="K156" s="692">
        <f t="shared" si="3"/>
        <v>0</v>
      </c>
      <c r="L156" s="721">
        <v>0</v>
      </c>
      <c r="N156" s="596"/>
      <c r="P156" s="599"/>
      <c r="V156" s="611"/>
      <c r="W156" s="612"/>
      <c r="X156" s="611"/>
    </row>
    <row r="157" spans="1:24" s="629" customFormat="1" ht="15" customHeight="1" x14ac:dyDescent="0.25">
      <c r="A157" s="613"/>
      <c r="B157" s="622"/>
      <c r="C157" s="623"/>
      <c r="D157" s="685" t="s">
        <v>399</v>
      </c>
      <c r="E157" s="430" t="s">
        <v>400</v>
      </c>
      <c r="F157" s="630"/>
      <c r="G157" s="691">
        <v>0</v>
      </c>
      <c r="H157" s="626"/>
      <c r="I157" s="646"/>
      <c r="J157" s="607"/>
      <c r="K157" s="692">
        <f t="shared" si="3"/>
        <v>0</v>
      </c>
      <c r="L157" s="721">
        <v>920.56648749999999</v>
      </c>
      <c r="N157" s="596"/>
      <c r="P157" s="599"/>
      <c r="V157" s="611"/>
      <c r="W157" s="612"/>
      <c r="X157" s="611"/>
    </row>
    <row r="158" spans="1:24" s="629" customFormat="1" ht="15" customHeight="1" x14ac:dyDescent="0.25">
      <c r="A158" s="613" t="s">
        <v>4107</v>
      </c>
      <c r="B158" s="622"/>
      <c r="C158" s="623"/>
      <c r="D158" s="718" t="s">
        <v>402</v>
      </c>
      <c r="E158" s="428" t="s">
        <v>403</v>
      </c>
      <c r="F158" s="624">
        <f>SUM(F159:F161)</f>
        <v>0</v>
      </c>
      <c r="G158" s="625">
        <v>40718906.369999997</v>
      </c>
      <c r="H158" s="704"/>
      <c r="I158" s="705">
        <v>0</v>
      </c>
      <c r="J158" s="607"/>
      <c r="K158" s="627">
        <f t="shared" si="3"/>
        <v>40718906.369999997</v>
      </c>
      <c r="L158" s="719">
        <v>6311113.9233549386</v>
      </c>
      <c r="N158" s="596"/>
      <c r="P158" s="599"/>
      <c r="V158" s="611"/>
      <c r="W158" s="612"/>
      <c r="X158" s="611"/>
    </row>
    <row r="159" spans="1:24" s="629" customFormat="1" ht="15" customHeight="1" x14ac:dyDescent="0.25">
      <c r="A159" s="613"/>
      <c r="B159" s="622"/>
      <c r="C159" s="623"/>
      <c r="D159" s="685" t="s">
        <v>404</v>
      </c>
      <c r="E159" s="430" t="s">
        <v>405</v>
      </c>
      <c r="F159" s="630"/>
      <c r="G159" s="631">
        <v>21946243.25</v>
      </c>
      <c r="H159" s="626"/>
      <c r="I159" s="646"/>
      <c r="J159" s="607"/>
      <c r="K159" s="633">
        <f t="shared" si="3"/>
        <v>21946243.25</v>
      </c>
      <c r="L159" s="721">
        <v>3272612.9442451941</v>
      </c>
      <c r="N159" s="596"/>
      <c r="P159" s="599"/>
      <c r="V159" s="611"/>
      <c r="W159" s="612"/>
      <c r="X159" s="611"/>
    </row>
    <row r="160" spans="1:24" s="629" customFormat="1" ht="15" customHeight="1" x14ac:dyDescent="0.25">
      <c r="A160" s="613"/>
      <c r="B160" s="622"/>
      <c r="C160" s="623"/>
      <c r="D160" s="685" t="s">
        <v>410</v>
      </c>
      <c r="E160" s="430" t="s">
        <v>411</v>
      </c>
      <c r="F160" s="630"/>
      <c r="G160" s="631">
        <v>5195955.01</v>
      </c>
      <c r="H160" s="626"/>
      <c r="I160" s="646"/>
      <c r="J160" s="607"/>
      <c r="K160" s="633">
        <f t="shared" si="3"/>
        <v>5195955.01</v>
      </c>
      <c r="L160" s="721">
        <v>0</v>
      </c>
      <c r="N160" s="596"/>
      <c r="P160" s="599"/>
      <c r="V160" s="611"/>
      <c r="W160" s="612"/>
      <c r="X160" s="611"/>
    </row>
    <row r="161" spans="1:24" s="629" customFormat="1" ht="15" customHeight="1" x14ac:dyDescent="0.25">
      <c r="A161" s="613"/>
      <c r="B161" s="622"/>
      <c r="C161" s="623"/>
      <c r="D161" s="685" t="s">
        <v>413</v>
      </c>
      <c r="E161" s="430" t="s">
        <v>414</v>
      </c>
      <c r="F161" s="630"/>
      <c r="G161" s="631">
        <v>13576708.109999999</v>
      </c>
      <c r="H161" s="626"/>
      <c r="I161" s="646"/>
      <c r="J161" s="607"/>
      <c r="K161" s="633">
        <f t="shared" si="3"/>
        <v>13576708.109999999</v>
      </c>
      <c r="L161" s="721">
        <v>3038500.9791097441</v>
      </c>
      <c r="N161" s="596"/>
      <c r="P161" s="599"/>
      <c r="V161" s="611"/>
      <c r="W161" s="612"/>
      <c r="X161" s="611"/>
    </row>
    <row r="162" spans="1:24" s="629" customFormat="1" ht="15" customHeight="1" x14ac:dyDescent="0.25">
      <c r="A162" s="613"/>
      <c r="B162" s="622"/>
      <c r="C162" s="623"/>
      <c r="D162" s="718" t="s">
        <v>416</v>
      </c>
      <c r="E162" s="428" t="s">
        <v>417</v>
      </c>
      <c r="F162" s="641"/>
      <c r="G162" s="643">
        <v>1071831.28</v>
      </c>
      <c r="H162" s="704"/>
      <c r="I162" s="722"/>
      <c r="J162" s="607"/>
      <c r="K162" s="644">
        <f t="shared" si="3"/>
        <v>1071831.28</v>
      </c>
      <c r="L162" s="721">
        <v>4335.9387500000003</v>
      </c>
      <c r="N162" s="596"/>
      <c r="P162" s="599"/>
      <c r="V162" s="611"/>
      <c r="W162" s="612"/>
      <c r="X162" s="611"/>
    </row>
    <row r="163" spans="1:24" s="629" customFormat="1" ht="15" customHeight="1" x14ac:dyDescent="0.25">
      <c r="A163" s="613"/>
      <c r="B163" s="622"/>
      <c r="C163" s="623"/>
      <c r="D163" s="718" t="s">
        <v>419</v>
      </c>
      <c r="E163" s="428" t="s">
        <v>420</v>
      </c>
      <c r="F163" s="641"/>
      <c r="G163" s="643">
        <v>4843790.9000000004</v>
      </c>
      <c r="H163" s="704"/>
      <c r="I163" s="722"/>
      <c r="J163" s="607"/>
      <c r="K163" s="644">
        <f t="shared" si="3"/>
        <v>4843790.9000000004</v>
      </c>
      <c r="L163" s="723">
        <v>0</v>
      </c>
      <c r="N163" s="596"/>
      <c r="P163" s="599"/>
      <c r="V163" s="611"/>
      <c r="W163" s="612"/>
      <c r="X163" s="611"/>
    </row>
    <row r="164" spans="1:24" s="629" customFormat="1" ht="15" customHeight="1" x14ac:dyDescent="0.25">
      <c r="A164" s="613"/>
      <c r="B164" s="622"/>
      <c r="C164" s="623"/>
      <c r="D164" s="718" t="s">
        <v>422</v>
      </c>
      <c r="E164" s="428" t="s">
        <v>423</v>
      </c>
      <c r="F164" s="641"/>
      <c r="G164" s="643">
        <v>0</v>
      </c>
      <c r="H164" s="704"/>
      <c r="I164" s="722"/>
      <c r="J164" s="607"/>
      <c r="K164" s="644">
        <f t="shared" si="3"/>
        <v>0</v>
      </c>
      <c r="L164" s="723">
        <v>0</v>
      </c>
      <c r="N164" s="596"/>
      <c r="P164" s="599"/>
      <c r="V164" s="611"/>
      <c r="W164" s="612"/>
      <c r="X164" s="611"/>
    </row>
    <row r="165" spans="1:24" s="629" customFormat="1" ht="15" customHeight="1" x14ac:dyDescent="0.25">
      <c r="A165" s="613"/>
      <c r="B165" s="622"/>
      <c r="C165" s="623"/>
      <c r="D165" s="718" t="s">
        <v>424</v>
      </c>
      <c r="E165" s="428" t="s">
        <v>425</v>
      </c>
      <c r="F165" s="641"/>
      <c r="G165" s="643">
        <v>13128.85</v>
      </c>
      <c r="H165" s="704"/>
      <c r="I165" s="722"/>
      <c r="J165" s="607"/>
      <c r="K165" s="644">
        <f t="shared" si="3"/>
        <v>13128.85</v>
      </c>
      <c r="L165" s="723">
        <v>0</v>
      </c>
      <c r="N165" s="596"/>
      <c r="P165" s="599"/>
      <c r="V165" s="611"/>
      <c r="W165" s="612"/>
      <c r="X165" s="611"/>
    </row>
    <row r="166" spans="1:24" s="629" customFormat="1" ht="15" customHeight="1" x14ac:dyDescent="0.25">
      <c r="A166" s="613"/>
      <c r="B166" s="622"/>
      <c r="C166" s="623"/>
      <c r="D166" s="718" t="s">
        <v>427</v>
      </c>
      <c r="E166" s="437" t="s">
        <v>428</v>
      </c>
      <c r="F166" s="641"/>
      <c r="G166" s="643">
        <v>282111.67</v>
      </c>
      <c r="H166" s="704"/>
      <c r="I166" s="722"/>
      <c r="J166" s="607"/>
      <c r="K166" s="644">
        <f t="shared" si="3"/>
        <v>282111.67</v>
      </c>
      <c r="L166" s="721">
        <v>5898.0682499999984</v>
      </c>
      <c r="N166" s="596"/>
      <c r="P166" s="599"/>
      <c r="V166" s="611"/>
      <c r="W166" s="612"/>
      <c r="X166" s="611"/>
    </row>
    <row r="167" spans="1:24" s="629" customFormat="1" ht="15" customHeight="1" x14ac:dyDescent="0.25">
      <c r="A167" s="613" t="s">
        <v>4107</v>
      </c>
      <c r="B167" s="622" t="s">
        <v>164</v>
      </c>
      <c r="C167" s="623"/>
      <c r="D167" s="718" t="s">
        <v>430</v>
      </c>
      <c r="E167" s="428" t="s">
        <v>3456</v>
      </c>
      <c r="F167" s="624">
        <f>SUM(F168:F175)</f>
        <v>0</v>
      </c>
      <c r="G167" s="625">
        <v>0</v>
      </c>
      <c r="H167" s="704"/>
      <c r="I167" s="722">
        <v>0</v>
      </c>
      <c r="J167" s="724"/>
      <c r="K167" s="627">
        <f t="shared" si="3"/>
        <v>0</v>
      </c>
      <c r="L167" s="719">
        <v>0</v>
      </c>
      <c r="N167" s="596"/>
      <c r="P167" s="599"/>
      <c r="V167" s="611"/>
      <c r="W167" s="612"/>
      <c r="X167" s="611"/>
    </row>
    <row r="168" spans="1:24" s="689" customFormat="1" ht="15" customHeight="1" x14ac:dyDescent="0.25">
      <c r="A168" s="613"/>
      <c r="B168" s="622" t="s">
        <v>164</v>
      </c>
      <c r="C168" s="623"/>
      <c r="D168" s="718" t="s">
        <v>3457</v>
      </c>
      <c r="E168" s="431" t="s">
        <v>3458</v>
      </c>
      <c r="F168" s="678"/>
      <c r="G168" s="631">
        <v>0</v>
      </c>
      <c r="H168" s="704"/>
      <c r="I168" s="725"/>
      <c r="J168" s="726"/>
      <c r="K168" s="633">
        <f t="shared" si="3"/>
        <v>0</v>
      </c>
      <c r="L168" s="723">
        <v>0</v>
      </c>
      <c r="N168" s="727"/>
      <c r="P168" s="728"/>
      <c r="V168" s="611"/>
      <c r="W168" s="612"/>
      <c r="X168" s="611"/>
    </row>
    <row r="169" spans="1:24" s="689" customFormat="1" ht="15" customHeight="1" x14ac:dyDescent="0.25">
      <c r="A169" s="613"/>
      <c r="B169" s="622" t="s">
        <v>164</v>
      </c>
      <c r="C169" s="623"/>
      <c r="D169" s="718" t="s">
        <v>3459</v>
      </c>
      <c r="E169" s="431" t="s">
        <v>3460</v>
      </c>
      <c r="F169" s="678"/>
      <c r="G169" s="631">
        <v>0</v>
      </c>
      <c r="H169" s="704"/>
      <c r="I169" s="725"/>
      <c r="J169" s="726"/>
      <c r="K169" s="633">
        <f t="shared" si="3"/>
        <v>0</v>
      </c>
      <c r="L169" s="723">
        <v>0</v>
      </c>
      <c r="N169" s="727"/>
      <c r="P169" s="728"/>
      <c r="V169" s="611"/>
      <c r="W169" s="612"/>
      <c r="X169" s="611"/>
    </row>
    <row r="170" spans="1:24" s="689" customFormat="1" ht="15" customHeight="1" x14ac:dyDescent="0.25">
      <c r="A170" s="613"/>
      <c r="B170" s="622" t="s">
        <v>164</v>
      </c>
      <c r="C170" s="623"/>
      <c r="D170" s="718" t="s">
        <v>3461</v>
      </c>
      <c r="E170" s="431" t="s">
        <v>3462</v>
      </c>
      <c r="F170" s="678"/>
      <c r="G170" s="631">
        <v>0</v>
      </c>
      <c r="H170" s="704"/>
      <c r="I170" s="725"/>
      <c r="J170" s="726"/>
      <c r="K170" s="633">
        <f t="shared" si="3"/>
        <v>0</v>
      </c>
      <c r="L170" s="723">
        <v>0</v>
      </c>
      <c r="N170" s="727"/>
      <c r="P170" s="728"/>
      <c r="V170" s="611"/>
      <c r="W170" s="612"/>
      <c r="X170" s="611"/>
    </row>
    <row r="171" spans="1:24" s="689" customFormat="1" ht="15" customHeight="1" x14ac:dyDescent="0.25">
      <c r="A171" s="613"/>
      <c r="B171" s="622" t="s">
        <v>164</v>
      </c>
      <c r="C171" s="623"/>
      <c r="D171" s="718" t="s">
        <v>3463</v>
      </c>
      <c r="E171" s="431" t="s">
        <v>3464</v>
      </c>
      <c r="F171" s="678"/>
      <c r="G171" s="631">
        <v>0</v>
      </c>
      <c r="H171" s="704"/>
      <c r="I171" s="725"/>
      <c r="J171" s="726"/>
      <c r="K171" s="633">
        <f t="shared" si="3"/>
        <v>0</v>
      </c>
      <c r="L171" s="723">
        <v>0</v>
      </c>
      <c r="N171" s="727"/>
      <c r="P171" s="728"/>
      <c r="V171" s="611"/>
      <c r="W171" s="612"/>
      <c r="X171" s="611"/>
    </row>
    <row r="172" spans="1:24" s="689" customFormat="1" ht="15" customHeight="1" x14ac:dyDescent="0.25">
      <c r="A172" s="613"/>
      <c r="B172" s="622" t="s">
        <v>164</v>
      </c>
      <c r="C172" s="623"/>
      <c r="D172" s="718" t="s">
        <v>3465</v>
      </c>
      <c r="E172" s="431" t="s">
        <v>3466</v>
      </c>
      <c r="F172" s="678"/>
      <c r="G172" s="631">
        <v>0</v>
      </c>
      <c r="H172" s="704"/>
      <c r="I172" s="725"/>
      <c r="J172" s="726"/>
      <c r="K172" s="633">
        <f t="shared" si="3"/>
        <v>0</v>
      </c>
      <c r="L172" s="723">
        <v>0</v>
      </c>
      <c r="N172" s="727"/>
      <c r="P172" s="728"/>
      <c r="V172" s="611"/>
      <c r="W172" s="612"/>
      <c r="X172" s="611"/>
    </row>
    <row r="173" spans="1:24" s="689" customFormat="1" ht="15" customHeight="1" x14ac:dyDescent="0.25">
      <c r="A173" s="613"/>
      <c r="B173" s="622" t="s">
        <v>164</v>
      </c>
      <c r="C173" s="623"/>
      <c r="D173" s="718" t="s">
        <v>3467</v>
      </c>
      <c r="E173" s="431" t="s">
        <v>3468</v>
      </c>
      <c r="F173" s="678"/>
      <c r="G173" s="631">
        <v>0</v>
      </c>
      <c r="H173" s="704"/>
      <c r="I173" s="725"/>
      <c r="J173" s="726"/>
      <c r="K173" s="633">
        <f t="shared" si="3"/>
        <v>0</v>
      </c>
      <c r="L173" s="723">
        <v>0</v>
      </c>
      <c r="N173" s="727"/>
      <c r="P173" s="728"/>
      <c r="V173" s="611"/>
      <c r="W173" s="612"/>
      <c r="X173" s="611"/>
    </row>
    <row r="174" spans="1:24" s="689" customFormat="1" ht="15" customHeight="1" x14ac:dyDescent="0.25">
      <c r="A174" s="613"/>
      <c r="B174" s="622" t="s">
        <v>164</v>
      </c>
      <c r="C174" s="623"/>
      <c r="D174" s="718" t="s">
        <v>3469</v>
      </c>
      <c r="E174" s="431" t="s">
        <v>3470</v>
      </c>
      <c r="F174" s="678"/>
      <c r="G174" s="631">
        <v>0</v>
      </c>
      <c r="H174" s="704"/>
      <c r="I174" s="725"/>
      <c r="J174" s="726"/>
      <c r="K174" s="633">
        <f t="shared" si="3"/>
        <v>0</v>
      </c>
      <c r="L174" s="723">
        <v>0</v>
      </c>
      <c r="N174" s="727"/>
      <c r="P174" s="728"/>
      <c r="V174" s="611"/>
      <c r="W174" s="612"/>
      <c r="X174" s="611"/>
    </row>
    <row r="175" spans="1:24" s="689" customFormat="1" ht="15" customHeight="1" x14ac:dyDescent="0.25">
      <c r="A175" s="613"/>
      <c r="B175" s="622" t="s">
        <v>164</v>
      </c>
      <c r="C175" s="623"/>
      <c r="D175" s="718" t="s">
        <v>3471</v>
      </c>
      <c r="E175" s="432" t="s">
        <v>3472</v>
      </c>
      <c r="F175" s="678"/>
      <c r="G175" s="631">
        <v>0</v>
      </c>
      <c r="H175" s="704"/>
      <c r="I175" s="725"/>
      <c r="J175" s="726"/>
      <c r="K175" s="633">
        <f t="shared" si="3"/>
        <v>0</v>
      </c>
      <c r="L175" s="729">
        <v>0</v>
      </c>
      <c r="N175" s="727"/>
      <c r="P175" s="728"/>
      <c r="V175" s="611"/>
      <c r="W175" s="612"/>
      <c r="X175" s="611"/>
    </row>
    <row r="176" spans="1:24" s="629" customFormat="1" ht="15" customHeight="1" x14ac:dyDescent="0.25">
      <c r="A176" s="613" t="s">
        <v>4107</v>
      </c>
      <c r="B176" s="622"/>
      <c r="C176" s="623"/>
      <c r="D176" s="716" t="s">
        <v>432</v>
      </c>
      <c r="E176" s="433" t="s">
        <v>433</v>
      </c>
      <c r="F176" s="451">
        <f>SUM(F177:F183)</f>
        <v>0</v>
      </c>
      <c r="G176" s="656">
        <v>1722099.9800000002</v>
      </c>
      <c r="H176" s="626"/>
      <c r="I176" s="648">
        <v>0</v>
      </c>
      <c r="J176" s="607"/>
      <c r="K176" s="657">
        <f t="shared" si="3"/>
        <v>1722099.9800000002</v>
      </c>
      <c r="L176" s="730">
        <v>326847.71499999997</v>
      </c>
      <c r="N176" s="596"/>
      <c r="P176" s="599"/>
      <c r="V176" s="611"/>
      <c r="W176" s="612"/>
      <c r="X176" s="611"/>
    </row>
    <row r="177" spans="1:24" s="629" customFormat="1" ht="15" customHeight="1" x14ac:dyDescent="0.25">
      <c r="A177" s="613"/>
      <c r="B177" s="622"/>
      <c r="C177" s="623"/>
      <c r="D177" s="718" t="s">
        <v>434</v>
      </c>
      <c r="E177" s="428" t="s">
        <v>435</v>
      </c>
      <c r="F177" s="641"/>
      <c r="G177" s="643">
        <v>73849.77</v>
      </c>
      <c r="H177" s="626"/>
      <c r="I177" s="646"/>
      <c r="J177" s="607"/>
      <c r="K177" s="644">
        <f t="shared" si="3"/>
        <v>73849.77</v>
      </c>
      <c r="L177" s="723">
        <v>0</v>
      </c>
      <c r="N177" s="596"/>
      <c r="P177" s="599"/>
      <c r="V177" s="611"/>
      <c r="W177" s="612"/>
      <c r="X177" s="611"/>
    </row>
    <row r="178" spans="1:24" s="629" customFormat="1" ht="15" customHeight="1" x14ac:dyDescent="0.25">
      <c r="A178" s="613"/>
      <c r="B178" s="622"/>
      <c r="C178" s="623"/>
      <c r="D178" s="718" t="s">
        <v>437</v>
      </c>
      <c r="E178" s="428" t="s">
        <v>438</v>
      </c>
      <c r="F178" s="641"/>
      <c r="G178" s="643">
        <v>434074.45</v>
      </c>
      <c r="H178" s="626"/>
      <c r="I178" s="646"/>
      <c r="J178" s="607"/>
      <c r="K178" s="644">
        <f t="shared" si="3"/>
        <v>434074.45</v>
      </c>
      <c r="L178" s="721">
        <v>481.59500000000003</v>
      </c>
      <c r="N178" s="596"/>
      <c r="P178" s="599"/>
      <c r="V178" s="611"/>
      <c r="W178" s="612"/>
      <c r="X178" s="611"/>
    </row>
    <row r="179" spans="1:24" s="629" customFormat="1" ht="15" customHeight="1" x14ac:dyDescent="0.25">
      <c r="A179" s="613"/>
      <c r="B179" s="622"/>
      <c r="C179" s="623"/>
      <c r="D179" s="718" t="s">
        <v>439</v>
      </c>
      <c r="E179" s="437" t="s">
        <v>440</v>
      </c>
      <c r="F179" s="641"/>
      <c r="G179" s="643">
        <v>314452.75</v>
      </c>
      <c r="H179" s="626"/>
      <c r="I179" s="646"/>
      <c r="J179" s="607"/>
      <c r="K179" s="644">
        <f t="shared" si="3"/>
        <v>314452.75</v>
      </c>
      <c r="L179" s="729">
        <v>0</v>
      </c>
      <c r="N179" s="596"/>
      <c r="P179" s="599"/>
      <c r="V179" s="611"/>
      <c r="W179" s="612"/>
      <c r="X179" s="611"/>
    </row>
    <row r="180" spans="1:24" s="629" customFormat="1" ht="15" customHeight="1" x14ac:dyDescent="0.25">
      <c r="A180" s="613"/>
      <c r="B180" s="622"/>
      <c r="C180" s="623"/>
      <c r="D180" s="718" t="s">
        <v>443</v>
      </c>
      <c r="E180" s="437" t="s">
        <v>444</v>
      </c>
      <c r="F180" s="641"/>
      <c r="G180" s="643">
        <v>569598.13</v>
      </c>
      <c r="H180" s="626"/>
      <c r="I180" s="646"/>
      <c r="J180" s="607"/>
      <c r="K180" s="644">
        <f t="shared" si="3"/>
        <v>569598.13</v>
      </c>
      <c r="L180" s="721">
        <v>1464</v>
      </c>
      <c r="N180" s="596"/>
      <c r="P180" s="599"/>
      <c r="V180" s="611"/>
      <c r="W180" s="612"/>
      <c r="X180" s="611"/>
    </row>
    <row r="181" spans="1:24" s="629" customFormat="1" ht="15" customHeight="1" x14ac:dyDescent="0.25">
      <c r="A181" s="613"/>
      <c r="B181" s="622"/>
      <c r="C181" s="623"/>
      <c r="D181" s="718" t="s">
        <v>446</v>
      </c>
      <c r="E181" s="437" t="s">
        <v>447</v>
      </c>
      <c r="F181" s="641"/>
      <c r="G181" s="643">
        <v>74072.34</v>
      </c>
      <c r="H181" s="626"/>
      <c r="I181" s="646"/>
      <c r="J181" s="607"/>
      <c r="K181" s="644">
        <f t="shared" si="3"/>
        <v>74072.34</v>
      </c>
      <c r="L181" s="721">
        <v>381.25</v>
      </c>
      <c r="N181" s="596"/>
      <c r="P181" s="599"/>
      <c r="V181" s="611"/>
      <c r="W181" s="612"/>
      <c r="X181" s="611"/>
    </row>
    <row r="182" spans="1:24" s="629" customFormat="1" ht="15" customHeight="1" x14ac:dyDescent="0.25">
      <c r="A182" s="613"/>
      <c r="B182" s="622"/>
      <c r="C182" s="623"/>
      <c r="D182" s="718" t="s">
        <v>449</v>
      </c>
      <c r="E182" s="428" t="s">
        <v>450</v>
      </c>
      <c r="F182" s="641"/>
      <c r="G182" s="643">
        <v>256052.54</v>
      </c>
      <c r="H182" s="626"/>
      <c r="I182" s="646"/>
      <c r="J182" s="607"/>
      <c r="K182" s="644">
        <f t="shared" si="3"/>
        <v>256052.54</v>
      </c>
      <c r="L182" s="721">
        <v>324520.87</v>
      </c>
      <c r="N182" s="596"/>
      <c r="P182" s="599"/>
      <c r="V182" s="611"/>
      <c r="W182" s="612"/>
      <c r="X182" s="611"/>
    </row>
    <row r="183" spans="1:24" s="629" customFormat="1" ht="15" customHeight="1" x14ac:dyDescent="0.25">
      <c r="A183" s="613"/>
      <c r="B183" s="622" t="s">
        <v>164</v>
      </c>
      <c r="C183" s="623"/>
      <c r="D183" s="718" t="s">
        <v>452</v>
      </c>
      <c r="E183" s="428" t="s">
        <v>3473</v>
      </c>
      <c r="F183" s="641"/>
      <c r="G183" s="643">
        <v>0</v>
      </c>
      <c r="H183" s="626"/>
      <c r="I183" s="646"/>
      <c r="J183" s="607"/>
      <c r="K183" s="644">
        <f t="shared" si="3"/>
        <v>0</v>
      </c>
      <c r="L183" s="723">
        <v>0</v>
      </c>
      <c r="N183" s="596"/>
      <c r="P183" s="599"/>
      <c r="V183" s="611"/>
      <c r="W183" s="612"/>
      <c r="X183" s="611"/>
    </row>
    <row r="184" spans="1:24" s="629" customFormat="1" ht="15" customHeight="1" x14ac:dyDescent="0.25">
      <c r="A184" s="613" t="s">
        <v>4107</v>
      </c>
      <c r="B184" s="622"/>
      <c r="C184" s="623"/>
      <c r="D184" s="458" t="s">
        <v>454</v>
      </c>
      <c r="E184" s="424" t="s">
        <v>455</v>
      </c>
      <c r="F184" s="425">
        <v>0</v>
      </c>
      <c r="G184" s="659">
        <v>377489065.44999993</v>
      </c>
      <c r="H184" s="626"/>
      <c r="I184" s="660">
        <v>3889988.51</v>
      </c>
      <c r="J184" s="607"/>
      <c r="K184" s="608">
        <f t="shared" si="3"/>
        <v>373599076.93999994</v>
      </c>
      <c r="L184" s="715">
        <v>3874068.0879931506</v>
      </c>
      <c r="N184" s="596"/>
      <c r="P184" s="599"/>
      <c r="V184" s="611"/>
      <c r="W184" s="612"/>
      <c r="X184" s="611"/>
    </row>
    <row r="185" spans="1:24" s="629" customFormat="1" ht="15" customHeight="1" x14ac:dyDescent="0.25">
      <c r="A185" s="613" t="s">
        <v>4107</v>
      </c>
      <c r="B185" s="622"/>
      <c r="C185" s="623"/>
      <c r="D185" s="716" t="s">
        <v>456</v>
      </c>
      <c r="E185" s="433" t="s">
        <v>457</v>
      </c>
      <c r="F185" s="655">
        <v>0</v>
      </c>
      <c r="G185" s="656">
        <v>338225997.16999996</v>
      </c>
      <c r="H185" s="626"/>
      <c r="I185" s="660">
        <v>3889988.51</v>
      </c>
      <c r="J185" s="607"/>
      <c r="K185" s="657">
        <f t="shared" si="3"/>
        <v>334336008.65999997</v>
      </c>
      <c r="L185" s="730">
        <v>2286901.7939931508</v>
      </c>
      <c r="N185" s="596"/>
      <c r="P185" s="599"/>
      <c r="V185" s="611"/>
      <c r="W185" s="612"/>
      <c r="X185" s="611"/>
    </row>
    <row r="186" spans="1:24" s="629" customFormat="1" ht="15" customHeight="1" x14ac:dyDescent="0.25">
      <c r="A186" s="613" t="s">
        <v>4107</v>
      </c>
      <c r="B186" s="622"/>
      <c r="C186" s="623"/>
      <c r="D186" s="716" t="s">
        <v>458</v>
      </c>
      <c r="E186" s="434" t="s">
        <v>459</v>
      </c>
      <c r="F186" s="731">
        <v>0</v>
      </c>
      <c r="G186" s="732">
        <v>48059043.210000008</v>
      </c>
      <c r="H186" s="626"/>
      <c r="I186" s="648">
        <v>0</v>
      </c>
      <c r="J186" s="607"/>
      <c r="K186" s="733">
        <f t="shared" si="3"/>
        <v>48059043.210000008</v>
      </c>
      <c r="L186" s="734">
        <v>712011.99649315083</v>
      </c>
      <c r="N186" s="596"/>
      <c r="P186" s="599"/>
      <c r="V186" s="611"/>
      <c r="W186" s="612"/>
      <c r="X186" s="611"/>
    </row>
    <row r="187" spans="1:24" s="629" customFormat="1" ht="15" customHeight="1" x14ac:dyDescent="0.25">
      <c r="A187" s="613" t="s">
        <v>4107</v>
      </c>
      <c r="B187" s="622"/>
      <c r="C187" s="623"/>
      <c r="D187" s="718" t="s">
        <v>460</v>
      </c>
      <c r="E187" s="432" t="s">
        <v>461</v>
      </c>
      <c r="F187" s="678">
        <v>0</v>
      </c>
      <c r="G187" s="631">
        <v>47753350.070000008</v>
      </c>
      <c r="H187" s="626"/>
      <c r="I187" s="648">
        <v>0</v>
      </c>
      <c r="J187" s="607"/>
      <c r="K187" s="633">
        <f t="shared" si="3"/>
        <v>47753350.070000008</v>
      </c>
      <c r="L187" s="719">
        <v>712011.99649315083</v>
      </c>
      <c r="N187" s="596"/>
      <c r="P187" s="599"/>
      <c r="V187" s="611"/>
      <c r="W187" s="612"/>
      <c r="X187" s="611"/>
    </row>
    <row r="188" spans="1:24" s="629" customFormat="1" ht="15" customHeight="1" x14ac:dyDescent="0.25">
      <c r="A188" s="613"/>
      <c r="B188" s="622"/>
      <c r="C188" s="623"/>
      <c r="D188" s="718" t="s">
        <v>462</v>
      </c>
      <c r="E188" s="431" t="s">
        <v>463</v>
      </c>
      <c r="F188" s="678"/>
      <c r="G188" s="631">
        <v>31801312.260000002</v>
      </c>
      <c r="H188" s="626"/>
      <c r="I188" s="646"/>
      <c r="J188" s="607"/>
      <c r="K188" s="633">
        <f t="shared" si="3"/>
        <v>31801312.260000002</v>
      </c>
      <c r="L188" s="723">
        <v>0</v>
      </c>
      <c r="N188" s="596"/>
      <c r="P188" s="599"/>
      <c r="V188" s="611"/>
      <c r="W188" s="612"/>
      <c r="X188" s="611"/>
    </row>
    <row r="189" spans="1:24" s="629" customFormat="1" ht="15" customHeight="1" x14ac:dyDescent="0.25">
      <c r="A189" s="613"/>
      <c r="B189" s="622"/>
      <c r="C189" s="623"/>
      <c r="D189" s="718" t="s">
        <v>466</v>
      </c>
      <c r="E189" s="431" t="s">
        <v>467</v>
      </c>
      <c r="F189" s="678"/>
      <c r="G189" s="631">
        <v>7940612.8999999994</v>
      </c>
      <c r="H189" s="626"/>
      <c r="I189" s="646"/>
      <c r="J189" s="607"/>
      <c r="K189" s="633">
        <f t="shared" si="3"/>
        <v>7940612.8999999994</v>
      </c>
      <c r="L189" s="723">
        <v>0</v>
      </c>
      <c r="N189" s="596"/>
      <c r="P189" s="599"/>
      <c r="V189" s="611"/>
      <c r="W189" s="612"/>
      <c r="X189" s="611"/>
    </row>
    <row r="190" spans="1:24" s="629" customFormat="1" ht="15" customHeight="1" x14ac:dyDescent="0.25">
      <c r="A190" s="613"/>
      <c r="B190" s="622"/>
      <c r="C190" s="623"/>
      <c r="D190" s="718" t="s">
        <v>470</v>
      </c>
      <c r="E190" s="431" t="s">
        <v>471</v>
      </c>
      <c r="F190" s="678"/>
      <c r="G190" s="631">
        <v>4248222.03</v>
      </c>
      <c r="H190" s="626"/>
      <c r="I190" s="646"/>
      <c r="J190" s="607"/>
      <c r="K190" s="633">
        <f t="shared" si="3"/>
        <v>4248222.03</v>
      </c>
      <c r="L190" s="723">
        <v>712011.99649315083</v>
      </c>
      <c r="N190" s="596"/>
      <c r="P190" s="599"/>
      <c r="V190" s="611"/>
      <c r="W190" s="612"/>
      <c r="X190" s="611"/>
    </row>
    <row r="191" spans="1:24" s="629" customFormat="1" ht="15" customHeight="1" x14ac:dyDescent="0.25">
      <c r="A191" s="613"/>
      <c r="B191" s="622"/>
      <c r="C191" s="623"/>
      <c r="D191" s="718" t="s">
        <v>474</v>
      </c>
      <c r="E191" s="432" t="s">
        <v>475</v>
      </c>
      <c r="F191" s="678"/>
      <c r="G191" s="631">
        <v>3763202.88</v>
      </c>
      <c r="H191" s="626"/>
      <c r="I191" s="646"/>
      <c r="J191" s="607"/>
      <c r="K191" s="633">
        <f t="shared" si="3"/>
        <v>3763202.88</v>
      </c>
      <c r="L191" s="729">
        <v>0</v>
      </c>
      <c r="N191" s="596"/>
      <c r="P191" s="599"/>
      <c r="V191" s="611"/>
      <c r="W191" s="612"/>
      <c r="X191" s="611"/>
    </row>
    <row r="192" spans="1:24" s="629" customFormat="1" ht="15" customHeight="1" x14ac:dyDescent="0.25">
      <c r="A192" s="613"/>
      <c r="B192" s="622" t="s">
        <v>164</v>
      </c>
      <c r="C192" s="623"/>
      <c r="D192" s="718" t="s">
        <v>480</v>
      </c>
      <c r="E192" s="431" t="s">
        <v>3474</v>
      </c>
      <c r="F192" s="678"/>
      <c r="G192" s="631">
        <v>119700</v>
      </c>
      <c r="H192" s="626"/>
      <c r="I192" s="646"/>
      <c r="J192" s="607"/>
      <c r="K192" s="633">
        <f t="shared" si="3"/>
        <v>119700</v>
      </c>
      <c r="L192" s="723">
        <v>0</v>
      </c>
      <c r="N192" s="596"/>
      <c r="P192" s="599"/>
      <c r="V192" s="611"/>
      <c r="W192" s="612"/>
      <c r="X192" s="611"/>
    </row>
    <row r="193" spans="1:24" s="629" customFormat="1" ht="15" customHeight="1" x14ac:dyDescent="0.25">
      <c r="A193" s="613"/>
      <c r="B193" s="622" t="s">
        <v>1419</v>
      </c>
      <c r="C193" s="623"/>
      <c r="D193" s="718" t="s">
        <v>482</v>
      </c>
      <c r="E193" s="432" t="s">
        <v>3475</v>
      </c>
      <c r="F193" s="678"/>
      <c r="G193" s="631">
        <v>185993.14</v>
      </c>
      <c r="H193" s="626"/>
      <c r="I193" s="646"/>
      <c r="J193" s="607"/>
      <c r="K193" s="633">
        <f t="shared" si="3"/>
        <v>185993.14</v>
      </c>
      <c r="L193" s="729">
        <v>0</v>
      </c>
      <c r="N193" s="596"/>
      <c r="P193" s="599"/>
      <c r="V193" s="611"/>
      <c r="W193" s="612"/>
      <c r="X193" s="611"/>
    </row>
    <row r="194" spans="1:24" s="629" customFormat="1" ht="15" customHeight="1" x14ac:dyDescent="0.25">
      <c r="A194" s="613" t="s">
        <v>4107</v>
      </c>
      <c r="B194" s="622"/>
      <c r="C194" s="623"/>
      <c r="D194" s="716" t="s">
        <v>483</v>
      </c>
      <c r="E194" s="436" t="s">
        <v>484</v>
      </c>
      <c r="F194" s="735">
        <f>SUM(F195:F197)</f>
        <v>0</v>
      </c>
      <c r="G194" s="732">
        <v>52466195.329999998</v>
      </c>
      <c r="H194" s="626"/>
      <c r="I194" s="648">
        <v>0</v>
      </c>
      <c r="J194" s="607"/>
      <c r="K194" s="733">
        <f t="shared" si="3"/>
        <v>52466195.329999998</v>
      </c>
      <c r="L194" s="736">
        <v>0</v>
      </c>
      <c r="N194" s="596"/>
      <c r="P194" s="599"/>
      <c r="V194" s="611"/>
      <c r="W194" s="612"/>
      <c r="X194" s="611"/>
    </row>
    <row r="195" spans="1:24" s="629" customFormat="1" ht="15" customHeight="1" x14ac:dyDescent="0.25">
      <c r="A195" s="613"/>
      <c r="B195" s="622"/>
      <c r="C195" s="623"/>
      <c r="D195" s="718" t="s">
        <v>485</v>
      </c>
      <c r="E195" s="431" t="s">
        <v>486</v>
      </c>
      <c r="F195" s="678"/>
      <c r="G195" s="631">
        <v>51589790.229999997</v>
      </c>
      <c r="H195" s="626"/>
      <c r="I195" s="646"/>
      <c r="J195" s="607"/>
      <c r="K195" s="633">
        <f t="shared" si="3"/>
        <v>51589790.229999997</v>
      </c>
      <c r="L195" s="723">
        <v>0</v>
      </c>
      <c r="N195" s="596"/>
      <c r="P195" s="599"/>
      <c r="V195" s="611"/>
      <c r="W195" s="612"/>
      <c r="X195" s="611"/>
    </row>
    <row r="196" spans="1:24" s="629" customFormat="1" ht="15" customHeight="1" x14ac:dyDescent="0.25">
      <c r="A196" s="613"/>
      <c r="B196" s="622" t="s">
        <v>164</v>
      </c>
      <c r="C196" s="623"/>
      <c r="D196" s="718" t="s">
        <v>489</v>
      </c>
      <c r="E196" s="432" t="s">
        <v>3476</v>
      </c>
      <c r="F196" s="678"/>
      <c r="G196" s="631">
        <v>570331</v>
      </c>
      <c r="H196" s="626"/>
      <c r="I196" s="646"/>
      <c r="J196" s="607"/>
      <c r="K196" s="633">
        <f t="shared" si="3"/>
        <v>570331</v>
      </c>
      <c r="L196" s="729">
        <v>0</v>
      </c>
      <c r="N196" s="596"/>
      <c r="P196" s="599"/>
      <c r="V196" s="611"/>
      <c r="W196" s="612"/>
      <c r="X196" s="611"/>
    </row>
    <row r="197" spans="1:24" s="578" customFormat="1" ht="15" customHeight="1" x14ac:dyDescent="0.25">
      <c r="A197" s="649"/>
      <c r="B197" s="650" t="s">
        <v>1419</v>
      </c>
      <c r="C197" s="651"/>
      <c r="D197" s="718" t="s">
        <v>491</v>
      </c>
      <c r="E197" s="431" t="s">
        <v>3477</v>
      </c>
      <c r="F197" s="678"/>
      <c r="G197" s="631">
        <v>306074.09999999998</v>
      </c>
      <c r="H197" s="626"/>
      <c r="I197" s="646"/>
      <c r="J197" s="607"/>
      <c r="K197" s="633">
        <f t="shared" si="3"/>
        <v>306074.09999999998</v>
      </c>
      <c r="L197" s="723">
        <v>0</v>
      </c>
      <c r="N197" s="596"/>
      <c r="P197" s="599"/>
      <c r="V197" s="611"/>
      <c r="W197" s="612"/>
      <c r="X197" s="611"/>
    </row>
    <row r="198" spans="1:24" s="578" customFormat="1" ht="15" customHeight="1" x14ac:dyDescent="0.25">
      <c r="A198" s="649" t="s">
        <v>4107</v>
      </c>
      <c r="B198" s="650"/>
      <c r="C198" s="651"/>
      <c r="D198" s="716" t="s">
        <v>492</v>
      </c>
      <c r="E198" s="436" t="s">
        <v>493</v>
      </c>
      <c r="F198" s="735">
        <f>SUM(F199:F206)+F215+F216</f>
        <v>0</v>
      </c>
      <c r="G198" s="732">
        <v>38322496.049999997</v>
      </c>
      <c r="H198" s="626"/>
      <c r="I198" s="648">
        <v>0</v>
      </c>
      <c r="J198" s="607"/>
      <c r="K198" s="733">
        <f t="shared" si="3"/>
        <v>38322496.049999997</v>
      </c>
      <c r="L198" s="736">
        <v>0</v>
      </c>
      <c r="N198" s="596"/>
      <c r="P198" s="599"/>
      <c r="V198" s="611"/>
      <c r="W198" s="612"/>
      <c r="X198" s="611"/>
    </row>
    <row r="199" spans="1:24" s="578" customFormat="1" ht="15" customHeight="1" x14ac:dyDescent="0.25">
      <c r="A199" s="649"/>
      <c r="B199" s="650" t="s">
        <v>164</v>
      </c>
      <c r="C199" s="651"/>
      <c r="D199" s="718" t="s">
        <v>494</v>
      </c>
      <c r="E199" s="431" t="s">
        <v>3478</v>
      </c>
      <c r="F199" s="678"/>
      <c r="G199" s="631">
        <v>12107918</v>
      </c>
      <c r="H199" s="626"/>
      <c r="I199" s="646"/>
      <c r="J199" s="607"/>
      <c r="K199" s="633">
        <f t="shared" si="3"/>
        <v>12107918</v>
      </c>
      <c r="L199" s="723">
        <v>0</v>
      </c>
      <c r="N199" s="596"/>
      <c r="P199" s="599"/>
      <c r="V199" s="611"/>
      <c r="W199" s="612"/>
      <c r="X199" s="611"/>
    </row>
    <row r="200" spans="1:24" s="577" customFormat="1" ht="15" customHeight="1" x14ac:dyDescent="0.25">
      <c r="A200" s="649"/>
      <c r="B200" s="650" t="s">
        <v>164</v>
      </c>
      <c r="C200" s="651"/>
      <c r="D200" s="718" t="s">
        <v>3479</v>
      </c>
      <c r="E200" s="432" t="s">
        <v>3480</v>
      </c>
      <c r="F200" s="678"/>
      <c r="G200" s="631">
        <v>0</v>
      </c>
      <c r="H200" s="626"/>
      <c r="I200" s="667"/>
      <c r="J200" s="607"/>
      <c r="K200" s="633">
        <f t="shared" si="3"/>
        <v>0</v>
      </c>
      <c r="L200" s="729">
        <v>0</v>
      </c>
      <c r="N200" s="596"/>
      <c r="P200" s="599"/>
      <c r="V200" s="611"/>
      <c r="W200" s="612"/>
      <c r="X200" s="611"/>
    </row>
    <row r="201" spans="1:24" s="578" customFormat="1" ht="15" customHeight="1" x14ac:dyDescent="0.25">
      <c r="A201" s="649"/>
      <c r="B201" s="650"/>
      <c r="C201" s="651"/>
      <c r="D201" s="718" t="s">
        <v>496</v>
      </c>
      <c r="E201" s="432" t="s">
        <v>3481</v>
      </c>
      <c r="F201" s="678"/>
      <c r="G201" s="631">
        <v>0</v>
      </c>
      <c r="H201" s="626"/>
      <c r="I201" s="646"/>
      <c r="J201" s="607"/>
      <c r="K201" s="633">
        <f t="shared" si="3"/>
        <v>0</v>
      </c>
      <c r="L201" s="729">
        <v>0</v>
      </c>
      <c r="N201" s="596"/>
      <c r="P201" s="599"/>
      <c r="V201" s="611"/>
      <c r="W201" s="612"/>
      <c r="X201" s="611"/>
    </row>
    <row r="202" spans="1:24" s="577" customFormat="1" ht="15" customHeight="1" x14ac:dyDescent="0.25">
      <c r="A202" s="649"/>
      <c r="B202" s="650"/>
      <c r="C202" s="651"/>
      <c r="D202" s="718" t="s">
        <v>3482</v>
      </c>
      <c r="E202" s="432" t="s">
        <v>3483</v>
      </c>
      <c r="F202" s="678"/>
      <c r="G202" s="631">
        <v>0</v>
      </c>
      <c r="H202" s="626"/>
      <c r="I202" s="667"/>
      <c r="J202" s="607"/>
      <c r="K202" s="633">
        <f t="shared" ref="K202:K265" si="4">G202-I202</f>
        <v>0</v>
      </c>
      <c r="L202" s="729">
        <v>0</v>
      </c>
      <c r="N202" s="596"/>
      <c r="P202" s="599"/>
      <c r="V202" s="611"/>
      <c r="W202" s="612"/>
      <c r="X202" s="611"/>
    </row>
    <row r="203" spans="1:24" s="578" customFormat="1" ht="15" customHeight="1" x14ac:dyDescent="0.25">
      <c r="A203" s="649"/>
      <c r="B203" s="650" t="s">
        <v>1419</v>
      </c>
      <c r="C203" s="651"/>
      <c r="D203" s="718" t="s">
        <v>498</v>
      </c>
      <c r="E203" s="431" t="s">
        <v>3484</v>
      </c>
      <c r="F203" s="678"/>
      <c r="G203" s="631">
        <v>3335375.58</v>
      </c>
      <c r="H203" s="626"/>
      <c r="I203" s="646"/>
      <c r="J203" s="607"/>
      <c r="K203" s="633">
        <f t="shared" si="4"/>
        <v>3335375.58</v>
      </c>
      <c r="L203" s="723">
        <v>0</v>
      </c>
      <c r="N203" s="596"/>
      <c r="P203" s="599"/>
      <c r="V203" s="611"/>
      <c r="W203" s="612"/>
      <c r="X203" s="611"/>
    </row>
    <row r="204" spans="1:24" s="577" customFormat="1" ht="15" customHeight="1" x14ac:dyDescent="0.25">
      <c r="A204" s="649"/>
      <c r="B204" s="650" t="s">
        <v>1419</v>
      </c>
      <c r="C204" s="651"/>
      <c r="D204" s="718" t="s">
        <v>3485</v>
      </c>
      <c r="E204" s="432" t="s">
        <v>3486</v>
      </c>
      <c r="F204" s="678"/>
      <c r="G204" s="631">
        <v>0</v>
      </c>
      <c r="H204" s="626"/>
      <c r="I204" s="667"/>
      <c r="J204" s="607"/>
      <c r="K204" s="633">
        <f t="shared" si="4"/>
        <v>0</v>
      </c>
      <c r="L204" s="729">
        <v>0</v>
      </c>
      <c r="N204" s="596"/>
      <c r="P204" s="599"/>
      <c r="V204" s="611"/>
      <c r="W204" s="612"/>
      <c r="X204" s="611"/>
    </row>
    <row r="205" spans="1:24" s="578" customFormat="1" ht="15" customHeight="1" x14ac:dyDescent="0.25">
      <c r="A205" s="649"/>
      <c r="B205" s="650"/>
      <c r="C205" s="651"/>
      <c r="D205" s="718" t="s">
        <v>499</v>
      </c>
      <c r="E205" s="432" t="s">
        <v>3487</v>
      </c>
      <c r="F205" s="678"/>
      <c r="G205" s="631">
        <v>5453101.3700000001</v>
      </c>
      <c r="H205" s="626"/>
      <c r="I205" s="646"/>
      <c r="J205" s="607"/>
      <c r="K205" s="633">
        <f t="shared" si="4"/>
        <v>5453101.3700000001</v>
      </c>
      <c r="L205" s="729">
        <v>0</v>
      </c>
      <c r="N205" s="596"/>
      <c r="P205" s="599"/>
      <c r="V205" s="611"/>
      <c r="W205" s="612"/>
      <c r="X205" s="611"/>
    </row>
    <row r="206" spans="1:24" s="578" customFormat="1" ht="15" customHeight="1" x14ac:dyDescent="0.25">
      <c r="A206" s="649" t="s">
        <v>4107</v>
      </c>
      <c r="B206" s="650"/>
      <c r="C206" s="651"/>
      <c r="D206" s="718" t="s">
        <v>503</v>
      </c>
      <c r="E206" s="431" t="s">
        <v>3488</v>
      </c>
      <c r="F206" s="675">
        <f>SUM(F207:F214)</f>
        <v>0</v>
      </c>
      <c r="G206" s="631">
        <v>17426101.100000001</v>
      </c>
      <c r="H206" s="626"/>
      <c r="I206" s="648">
        <v>0</v>
      </c>
      <c r="J206" s="607"/>
      <c r="K206" s="633">
        <f t="shared" si="4"/>
        <v>17426101.100000001</v>
      </c>
      <c r="L206" s="737">
        <v>0</v>
      </c>
      <c r="N206" s="596"/>
      <c r="P206" s="599"/>
      <c r="V206" s="611"/>
      <c r="W206" s="612"/>
      <c r="X206" s="611"/>
    </row>
    <row r="207" spans="1:24" s="578" customFormat="1" ht="15" customHeight="1" x14ac:dyDescent="0.25">
      <c r="A207" s="649"/>
      <c r="B207" s="650"/>
      <c r="C207" s="651"/>
      <c r="D207" s="685" t="s">
        <v>505</v>
      </c>
      <c r="E207" s="430" t="s">
        <v>3489</v>
      </c>
      <c r="F207" s="630"/>
      <c r="G207" s="631">
        <v>2741726</v>
      </c>
      <c r="H207" s="626"/>
      <c r="I207" s="646"/>
      <c r="J207" s="607"/>
      <c r="K207" s="633">
        <f t="shared" si="4"/>
        <v>2741726</v>
      </c>
      <c r="L207" s="721">
        <v>0</v>
      </c>
      <c r="N207" s="596"/>
      <c r="P207" s="599"/>
      <c r="V207" s="611"/>
      <c r="W207" s="612"/>
      <c r="X207" s="611"/>
    </row>
    <row r="208" spans="1:24" s="578" customFormat="1" ht="15" customHeight="1" x14ac:dyDescent="0.25">
      <c r="A208" s="649"/>
      <c r="B208" s="650"/>
      <c r="C208" s="651"/>
      <c r="D208" s="685" t="s">
        <v>3490</v>
      </c>
      <c r="E208" s="430" t="s">
        <v>3491</v>
      </c>
      <c r="F208" s="630"/>
      <c r="G208" s="631">
        <v>0</v>
      </c>
      <c r="H208" s="626"/>
      <c r="I208" s="646"/>
      <c r="J208" s="607"/>
      <c r="K208" s="633">
        <f t="shared" si="4"/>
        <v>0</v>
      </c>
      <c r="L208" s="721">
        <v>0</v>
      </c>
      <c r="N208" s="596"/>
      <c r="P208" s="599"/>
      <c r="V208" s="611"/>
      <c r="W208" s="612"/>
      <c r="X208" s="611"/>
    </row>
    <row r="209" spans="1:24" s="578" customFormat="1" ht="15" customHeight="1" x14ac:dyDescent="0.25">
      <c r="A209" s="649"/>
      <c r="B209" s="650"/>
      <c r="C209" s="651"/>
      <c r="D209" s="685" t="s">
        <v>507</v>
      </c>
      <c r="E209" s="430" t="s">
        <v>3492</v>
      </c>
      <c r="F209" s="630"/>
      <c r="G209" s="631">
        <v>985153</v>
      </c>
      <c r="H209" s="626"/>
      <c r="I209" s="646"/>
      <c r="J209" s="607"/>
      <c r="K209" s="633">
        <f t="shared" si="4"/>
        <v>985153</v>
      </c>
      <c r="L209" s="721">
        <v>0</v>
      </c>
      <c r="N209" s="596"/>
      <c r="P209" s="599"/>
      <c r="V209" s="611"/>
      <c r="W209" s="612"/>
      <c r="X209" s="611"/>
    </row>
    <row r="210" spans="1:24" s="578" customFormat="1" ht="15" customHeight="1" x14ac:dyDescent="0.25">
      <c r="A210" s="649"/>
      <c r="B210" s="650"/>
      <c r="C210" s="651"/>
      <c r="D210" s="685" t="s">
        <v>3493</v>
      </c>
      <c r="E210" s="430" t="s">
        <v>3494</v>
      </c>
      <c r="F210" s="630"/>
      <c r="G210" s="631">
        <v>0</v>
      </c>
      <c r="H210" s="626"/>
      <c r="I210" s="646"/>
      <c r="J210" s="607"/>
      <c r="K210" s="633">
        <f t="shared" si="4"/>
        <v>0</v>
      </c>
      <c r="L210" s="721">
        <v>0</v>
      </c>
      <c r="N210" s="596"/>
      <c r="P210" s="599"/>
      <c r="V210" s="611"/>
      <c r="W210" s="612"/>
      <c r="X210" s="611"/>
    </row>
    <row r="211" spans="1:24" s="578" customFormat="1" ht="15" customHeight="1" x14ac:dyDescent="0.25">
      <c r="A211" s="649"/>
      <c r="B211" s="650"/>
      <c r="C211" s="651"/>
      <c r="D211" s="685" t="s">
        <v>509</v>
      </c>
      <c r="E211" s="430" t="s">
        <v>3495</v>
      </c>
      <c r="F211" s="630"/>
      <c r="G211" s="631">
        <v>0</v>
      </c>
      <c r="H211" s="626"/>
      <c r="I211" s="646"/>
      <c r="J211" s="607"/>
      <c r="K211" s="633">
        <f t="shared" si="4"/>
        <v>0</v>
      </c>
      <c r="L211" s="721">
        <v>0</v>
      </c>
      <c r="N211" s="596"/>
      <c r="P211" s="599"/>
      <c r="V211" s="611"/>
      <c r="W211" s="612"/>
      <c r="X211" s="611"/>
    </row>
    <row r="212" spans="1:24" s="578" customFormat="1" ht="15" customHeight="1" x14ac:dyDescent="0.25">
      <c r="A212" s="649"/>
      <c r="B212" s="650"/>
      <c r="C212" s="651"/>
      <c r="D212" s="685" t="s">
        <v>3496</v>
      </c>
      <c r="E212" s="430" t="s">
        <v>3497</v>
      </c>
      <c r="F212" s="630"/>
      <c r="G212" s="631">
        <v>0</v>
      </c>
      <c r="H212" s="626"/>
      <c r="I212" s="646"/>
      <c r="J212" s="607"/>
      <c r="K212" s="633">
        <f t="shared" si="4"/>
        <v>0</v>
      </c>
      <c r="L212" s="721">
        <v>0</v>
      </c>
      <c r="N212" s="596"/>
      <c r="P212" s="599"/>
      <c r="V212" s="611"/>
      <c r="W212" s="612"/>
      <c r="X212" s="611"/>
    </row>
    <row r="213" spans="1:24" s="578" customFormat="1" ht="15" customHeight="1" x14ac:dyDescent="0.25">
      <c r="A213" s="649"/>
      <c r="B213" s="650"/>
      <c r="C213" s="651"/>
      <c r="D213" s="685" t="s">
        <v>511</v>
      </c>
      <c r="E213" s="430" t="s">
        <v>3498</v>
      </c>
      <c r="F213" s="630"/>
      <c r="G213" s="631">
        <v>13699222.1</v>
      </c>
      <c r="H213" s="626"/>
      <c r="I213" s="646"/>
      <c r="J213" s="607"/>
      <c r="K213" s="633">
        <f t="shared" si="4"/>
        <v>13699222.1</v>
      </c>
      <c r="L213" s="721">
        <v>0</v>
      </c>
      <c r="N213" s="596"/>
      <c r="P213" s="599"/>
      <c r="V213" s="611"/>
      <c r="W213" s="612"/>
      <c r="X213" s="611"/>
    </row>
    <row r="214" spans="1:24" s="578" customFormat="1" ht="15" customHeight="1" x14ac:dyDescent="0.25">
      <c r="A214" s="649"/>
      <c r="B214" s="650"/>
      <c r="C214" s="651"/>
      <c r="D214" s="685" t="s">
        <v>3499</v>
      </c>
      <c r="E214" s="438" t="s">
        <v>3500</v>
      </c>
      <c r="F214" s="630"/>
      <c r="G214" s="631">
        <v>0</v>
      </c>
      <c r="H214" s="626"/>
      <c r="I214" s="646"/>
      <c r="J214" s="607"/>
      <c r="K214" s="633">
        <f t="shared" si="4"/>
        <v>0</v>
      </c>
      <c r="L214" s="738">
        <v>0</v>
      </c>
      <c r="N214" s="596"/>
      <c r="P214" s="599"/>
      <c r="V214" s="611"/>
      <c r="W214" s="612"/>
      <c r="X214" s="611"/>
    </row>
    <row r="215" spans="1:24" s="578" customFormat="1" ht="15" customHeight="1" x14ac:dyDescent="0.25">
      <c r="A215" s="649"/>
      <c r="B215" s="650"/>
      <c r="C215" s="651"/>
      <c r="D215" s="718" t="s">
        <v>519</v>
      </c>
      <c r="E215" s="431" t="s">
        <v>3501</v>
      </c>
      <c r="F215" s="678"/>
      <c r="G215" s="631">
        <v>0</v>
      </c>
      <c r="H215" s="626"/>
      <c r="I215" s="646"/>
      <c r="J215" s="607"/>
      <c r="K215" s="633">
        <f t="shared" si="4"/>
        <v>0</v>
      </c>
      <c r="L215" s="723">
        <v>0</v>
      </c>
      <c r="N215" s="596"/>
      <c r="P215" s="599"/>
      <c r="V215" s="611"/>
      <c r="W215" s="612"/>
      <c r="X215" s="611"/>
    </row>
    <row r="216" spans="1:24" s="578" customFormat="1" ht="15" customHeight="1" x14ac:dyDescent="0.25">
      <c r="A216" s="649"/>
      <c r="B216" s="650"/>
      <c r="C216" s="651"/>
      <c r="D216" s="685" t="s">
        <v>3502</v>
      </c>
      <c r="E216" s="438" t="s">
        <v>3503</v>
      </c>
      <c r="F216" s="630"/>
      <c r="G216" s="631">
        <v>0</v>
      </c>
      <c r="H216" s="626"/>
      <c r="I216" s="646"/>
      <c r="J216" s="607"/>
      <c r="K216" s="633">
        <f t="shared" si="4"/>
        <v>0</v>
      </c>
      <c r="L216" s="738">
        <v>0</v>
      </c>
      <c r="N216" s="596"/>
      <c r="P216" s="599"/>
      <c r="V216" s="611"/>
      <c r="W216" s="612"/>
      <c r="X216" s="611"/>
    </row>
    <row r="217" spans="1:24" s="629" customFormat="1" ht="15" customHeight="1" x14ac:dyDescent="0.25">
      <c r="A217" s="613" t="s">
        <v>4107</v>
      </c>
      <c r="B217" s="622"/>
      <c r="C217" s="623"/>
      <c r="D217" s="716" t="s">
        <v>520</v>
      </c>
      <c r="E217" s="434" t="s">
        <v>521</v>
      </c>
      <c r="F217" s="735">
        <f>SUM(F218:F222)</f>
        <v>0</v>
      </c>
      <c r="G217" s="732">
        <v>26630338.049999997</v>
      </c>
      <c r="H217" s="626"/>
      <c r="I217" s="648">
        <v>0</v>
      </c>
      <c r="J217" s="607"/>
      <c r="K217" s="733">
        <f t="shared" si="4"/>
        <v>26630338.049999997</v>
      </c>
      <c r="L217" s="734">
        <v>0</v>
      </c>
      <c r="N217" s="596"/>
      <c r="P217" s="599"/>
      <c r="V217" s="611"/>
      <c r="W217" s="612"/>
      <c r="X217" s="611"/>
    </row>
    <row r="218" spans="1:24" s="629" customFormat="1" ht="15" customHeight="1" x14ac:dyDescent="0.25">
      <c r="A218" s="613"/>
      <c r="B218" s="622" t="s">
        <v>164</v>
      </c>
      <c r="C218" s="623"/>
      <c r="D218" s="718" t="s">
        <v>522</v>
      </c>
      <c r="E218" s="431" t="s">
        <v>3504</v>
      </c>
      <c r="F218" s="678"/>
      <c r="G218" s="631">
        <v>580104</v>
      </c>
      <c r="H218" s="626"/>
      <c r="I218" s="646"/>
      <c r="J218" s="607"/>
      <c r="K218" s="633">
        <f t="shared" si="4"/>
        <v>580104</v>
      </c>
      <c r="L218" s="723">
        <v>0</v>
      </c>
      <c r="N218" s="596"/>
      <c r="P218" s="599"/>
      <c r="V218" s="611"/>
      <c r="W218" s="612"/>
      <c r="X218" s="611"/>
    </row>
    <row r="219" spans="1:24" s="629" customFormat="1" ht="15" customHeight="1" x14ac:dyDescent="0.25">
      <c r="A219" s="613"/>
      <c r="B219" s="622"/>
      <c r="C219" s="623"/>
      <c r="D219" s="718" t="s">
        <v>524</v>
      </c>
      <c r="E219" s="432" t="s">
        <v>525</v>
      </c>
      <c r="F219" s="678"/>
      <c r="G219" s="631">
        <v>0</v>
      </c>
      <c r="H219" s="626"/>
      <c r="I219" s="646"/>
      <c r="J219" s="607"/>
      <c r="K219" s="633">
        <f t="shared" si="4"/>
        <v>0</v>
      </c>
      <c r="L219" s="729">
        <v>0</v>
      </c>
      <c r="N219" s="596"/>
      <c r="P219" s="599"/>
      <c r="V219" s="611"/>
      <c r="W219" s="612"/>
      <c r="X219" s="611"/>
    </row>
    <row r="220" spans="1:24" s="629" customFormat="1" ht="15" customHeight="1" x14ac:dyDescent="0.25">
      <c r="A220" s="613"/>
      <c r="B220" s="622" t="s">
        <v>1414</v>
      </c>
      <c r="C220" s="623"/>
      <c r="D220" s="718" t="s">
        <v>526</v>
      </c>
      <c r="E220" s="432" t="s">
        <v>3505</v>
      </c>
      <c r="F220" s="678"/>
      <c r="G220" s="631">
        <v>0</v>
      </c>
      <c r="H220" s="626"/>
      <c r="I220" s="646"/>
      <c r="J220" s="607"/>
      <c r="K220" s="633">
        <f t="shared" si="4"/>
        <v>0</v>
      </c>
      <c r="L220" s="729">
        <v>0</v>
      </c>
      <c r="N220" s="596"/>
      <c r="P220" s="599"/>
      <c r="V220" s="611"/>
      <c r="W220" s="612"/>
      <c r="X220" s="611"/>
    </row>
    <row r="221" spans="1:24" s="629" customFormat="1" ht="15" customHeight="1" x14ac:dyDescent="0.25">
      <c r="A221" s="613"/>
      <c r="B221" s="622"/>
      <c r="C221" s="623"/>
      <c r="D221" s="718" t="s">
        <v>527</v>
      </c>
      <c r="E221" s="431" t="s">
        <v>528</v>
      </c>
      <c r="F221" s="678"/>
      <c r="G221" s="631">
        <v>24937075.209999997</v>
      </c>
      <c r="H221" s="626"/>
      <c r="I221" s="646"/>
      <c r="J221" s="607"/>
      <c r="K221" s="633">
        <f t="shared" si="4"/>
        <v>24937075.209999997</v>
      </c>
      <c r="L221" s="723">
        <v>0</v>
      </c>
      <c r="N221" s="596"/>
      <c r="P221" s="599"/>
      <c r="V221" s="611"/>
      <c r="W221" s="612"/>
      <c r="X221" s="611"/>
    </row>
    <row r="222" spans="1:24" s="629" customFormat="1" ht="15" customHeight="1" x14ac:dyDescent="0.25">
      <c r="A222" s="613"/>
      <c r="B222" s="622"/>
      <c r="C222" s="623"/>
      <c r="D222" s="718" t="s">
        <v>529</v>
      </c>
      <c r="E222" s="431" t="s">
        <v>530</v>
      </c>
      <c r="F222" s="678"/>
      <c r="G222" s="631">
        <v>1113158.8400000001</v>
      </c>
      <c r="H222" s="626"/>
      <c r="I222" s="646"/>
      <c r="J222" s="607"/>
      <c r="K222" s="633">
        <f t="shared" si="4"/>
        <v>1113158.8400000001</v>
      </c>
      <c r="L222" s="723">
        <v>0</v>
      </c>
      <c r="N222" s="596"/>
      <c r="P222" s="599"/>
      <c r="V222" s="611"/>
      <c r="W222" s="612"/>
      <c r="X222" s="611"/>
    </row>
    <row r="223" spans="1:24" s="629" customFormat="1" ht="15" customHeight="1" x14ac:dyDescent="0.25">
      <c r="A223" s="613" t="s">
        <v>4107</v>
      </c>
      <c r="B223" s="622"/>
      <c r="C223" s="623"/>
      <c r="D223" s="716" t="s">
        <v>531</v>
      </c>
      <c r="E223" s="436" t="s">
        <v>532</v>
      </c>
      <c r="F223" s="735">
        <f>SUM(F224:F227)</f>
        <v>0</v>
      </c>
      <c r="G223" s="732">
        <v>4298361.8500000006</v>
      </c>
      <c r="H223" s="626"/>
      <c r="I223" s="648">
        <v>0</v>
      </c>
      <c r="J223" s="607"/>
      <c r="K223" s="733">
        <f t="shared" si="4"/>
        <v>4298361.8500000006</v>
      </c>
      <c r="L223" s="736">
        <v>0</v>
      </c>
      <c r="N223" s="596"/>
      <c r="P223" s="599"/>
      <c r="V223" s="611"/>
      <c r="W223" s="612"/>
      <c r="X223" s="611"/>
    </row>
    <row r="224" spans="1:24" s="629" customFormat="1" ht="15" customHeight="1" x14ac:dyDescent="0.25">
      <c r="A224" s="613"/>
      <c r="B224" s="622" t="s">
        <v>164</v>
      </c>
      <c r="C224" s="623"/>
      <c r="D224" s="718" t="s">
        <v>533</v>
      </c>
      <c r="E224" s="431" t="s">
        <v>3506</v>
      </c>
      <c r="F224" s="678"/>
      <c r="G224" s="631">
        <v>0</v>
      </c>
      <c r="H224" s="626"/>
      <c r="I224" s="646"/>
      <c r="J224" s="607"/>
      <c r="K224" s="633">
        <f t="shared" si="4"/>
        <v>0</v>
      </c>
      <c r="L224" s="723">
        <v>0</v>
      </c>
      <c r="N224" s="596"/>
      <c r="P224" s="599"/>
      <c r="V224" s="611"/>
      <c r="W224" s="612"/>
      <c r="X224" s="611"/>
    </row>
    <row r="225" spans="1:24" s="629" customFormat="1" ht="15" customHeight="1" x14ac:dyDescent="0.25">
      <c r="A225" s="613"/>
      <c r="B225" s="622"/>
      <c r="C225" s="623"/>
      <c r="D225" s="718" t="s">
        <v>535</v>
      </c>
      <c r="E225" s="431" t="s">
        <v>536</v>
      </c>
      <c r="F225" s="678"/>
      <c r="G225" s="631">
        <v>0</v>
      </c>
      <c r="H225" s="626"/>
      <c r="I225" s="646"/>
      <c r="J225" s="607"/>
      <c r="K225" s="633">
        <f t="shared" si="4"/>
        <v>0</v>
      </c>
      <c r="L225" s="723">
        <v>0</v>
      </c>
      <c r="N225" s="596"/>
      <c r="P225" s="599"/>
      <c r="V225" s="611"/>
      <c r="W225" s="612"/>
      <c r="X225" s="611"/>
    </row>
    <row r="226" spans="1:24" s="578" customFormat="1" ht="15" customHeight="1" x14ac:dyDescent="0.25">
      <c r="A226" s="649"/>
      <c r="B226" s="650" t="s">
        <v>1419</v>
      </c>
      <c r="C226" s="651"/>
      <c r="D226" s="718" t="s">
        <v>537</v>
      </c>
      <c r="E226" s="432" t="s">
        <v>3507</v>
      </c>
      <c r="F226" s="678"/>
      <c r="G226" s="631">
        <v>1143.2</v>
      </c>
      <c r="H226" s="626"/>
      <c r="I226" s="646"/>
      <c r="J226" s="607"/>
      <c r="K226" s="633">
        <f t="shared" si="4"/>
        <v>1143.2</v>
      </c>
      <c r="L226" s="729">
        <v>0</v>
      </c>
      <c r="N226" s="596"/>
      <c r="P226" s="599"/>
      <c r="V226" s="611"/>
      <c r="W226" s="612"/>
      <c r="X226" s="611"/>
    </row>
    <row r="227" spans="1:24" s="578" customFormat="1" ht="15" customHeight="1" x14ac:dyDescent="0.25">
      <c r="A227" s="649"/>
      <c r="B227" s="650"/>
      <c r="C227" s="651"/>
      <c r="D227" s="718" t="s">
        <v>538</v>
      </c>
      <c r="E227" s="431" t="s">
        <v>539</v>
      </c>
      <c r="F227" s="678"/>
      <c r="G227" s="631">
        <v>4297218.6500000004</v>
      </c>
      <c r="H227" s="626"/>
      <c r="I227" s="646"/>
      <c r="J227" s="607"/>
      <c r="K227" s="633">
        <f t="shared" si="4"/>
        <v>4297218.6500000004</v>
      </c>
      <c r="L227" s="723">
        <v>0</v>
      </c>
      <c r="N227" s="596"/>
      <c r="P227" s="599"/>
      <c r="V227" s="611"/>
      <c r="W227" s="612"/>
      <c r="X227" s="611"/>
    </row>
    <row r="228" spans="1:24" s="578" customFormat="1" ht="15" customHeight="1" x14ac:dyDescent="0.25">
      <c r="A228" s="649" t="s">
        <v>4107</v>
      </c>
      <c r="B228" s="650"/>
      <c r="C228" s="651"/>
      <c r="D228" s="716" t="s">
        <v>540</v>
      </c>
      <c r="E228" s="436" t="s">
        <v>541</v>
      </c>
      <c r="F228" s="735">
        <f>SUM(F229:F232)</f>
        <v>0</v>
      </c>
      <c r="G228" s="732">
        <v>5476205.3899999997</v>
      </c>
      <c r="H228" s="626"/>
      <c r="I228" s="648">
        <v>0</v>
      </c>
      <c r="J228" s="607"/>
      <c r="K228" s="733">
        <f t="shared" si="4"/>
        <v>5476205.3899999997</v>
      </c>
      <c r="L228" s="736">
        <v>0</v>
      </c>
      <c r="N228" s="596"/>
      <c r="P228" s="599"/>
      <c r="V228" s="611"/>
      <c r="W228" s="612"/>
      <c r="X228" s="611"/>
    </row>
    <row r="229" spans="1:24" s="578" customFormat="1" ht="15" customHeight="1" x14ac:dyDescent="0.25">
      <c r="A229" s="649"/>
      <c r="B229" s="650" t="s">
        <v>164</v>
      </c>
      <c r="C229" s="651"/>
      <c r="D229" s="718" t="s">
        <v>542</v>
      </c>
      <c r="E229" s="432" t="s">
        <v>3508</v>
      </c>
      <c r="F229" s="678"/>
      <c r="G229" s="631">
        <v>0</v>
      </c>
      <c r="H229" s="626"/>
      <c r="I229" s="646"/>
      <c r="J229" s="607"/>
      <c r="K229" s="633">
        <f t="shared" si="4"/>
        <v>0</v>
      </c>
      <c r="L229" s="729">
        <v>0</v>
      </c>
      <c r="N229" s="596"/>
      <c r="P229" s="599"/>
      <c r="V229" s="611"/>
      <c r="W229" s="612"/>
      <c r="X229" s="611"/>
    </row>
    <row r="230" spans="1:24" s="578" customFormat="1" ht="15" customHeight="1" x14ac:dyDescent="0.25">
      <c r="A230" s="649"/>
      <c r="B230" s="650"/>
      <c r="C230" s="651"/>
      <c r="D230" s="718" t="s">
        <v>544</v>
      </c>
      <c r="E230" s="432" t="s">
        <v>545</v>
      </c>
      <c r="F230" s="678"/>
      <c r="G230" s="631">
        <v>0</v>
      </c>
      <c r="H230" s="626"/>
      <c r="I230" s="646"/>
      <c r="J230" s="607"/>
      <c r="K230" s="633">
        <f t="shared" si="4"/>
        <v>0</v>
      </c>
      <c r="L230" s="729">
        <v>0</v>
      </c>
      <c r="N230" s="596"/>
      <c r="P230" s="599"/>
      <c r="V230" s="611"/>
      <c r="W230" s="612"/>
      <c r="X230" s="611"/>
    </row>
    <row r="231" spans="1:24" s="578" customFormat="1" ht="15" customHeight="1" x14ac:dyDescent="0.25">
      <c r="A231" s="649"/>
      <c r="B231" s="650" t="s">
        <v>1419</v>
      </c>
      <c r="C231" s="651"/>
      <c r="D231" s="718" t="s">
        <v>546</v>
      </c>
      <c r="E231" s="432" t="s">
        <v>3509</v>
      </c>
      <c r="F231" s="678"/>
      <c r="G231" s="631">
        <v>0</v>
      </c>
      <c r="H231" s="626"/>
      <c r="I231" s="646"/>
      <c r="J231" s="607"/>
      <c r="K231" s="633">
        <f t="shared" si="4"/>
        <v>0</v>
      </c>
      <c r="L231" s="729">
        <v>0</v>
      </c>
      <c r="N231" s="596"/>
      <c r="P231" s="599"/>
      <c r="V231" s="611"/>
      <c r="W231" s="612"/>
      <c r="X231" s="611"/>
    </row>
    <row r="232" spans="1:24" s="578" customFormat="1" ht="15" customHeight="1" x14ac:dyDescent="0.25">
      <c r="A232" s="649"/>
      <c r="B232" s="650"/>
      <c r="C232" s="651"/>
      <c r="D232" s="718" t="s">
        <v>547</v>
      </c>
      <c r="E232" s="432" t="s">
        <v>548</v>
      </c>
      <c r="F232" s="678"/>
      <c r="G232" s="631">
        <v>5476205.3899999997</v>
      </c>
      <c r="H232" s="626"/>
      <c r="I232" s="646"/>
      <c r="J232" s="607"/>
      <c r="K232" s="633">
        <f t="shared" si="4"/>
        <v>5476205.3899999997</v>
      </c>
      <c r="L232" s="729">
        <v>0</v>
      </c>
      <c r="N232" s="596"/>
      <c r="P232" s="599"/>
      <c r="V232" s="611"/>
      <c r="W232" s="612"/>
      <c r="X232" s="611"/>
    </row>
    <row r="233" spans="1:24" s="578" customFormat="1" ht="15" customHeight="1" x14ac:dyDescent="0.25">
      <c r="A233" s="649" t="s">
        <v>4107</v>
      </c>
      <c r="B233" s="650"/>
      <c r="C233" s="651"/>
      <c r="D233" s="716" t="s">
        <v>549</v>
      </c>
      <c r="E233" s="436" t="s">
        <v>550</v>
      </c>
      <c r="F233" s="735">
        <f>SUM(F234:F237)</f>
        <v>0</v>
      </c>
      <c r="G233" s="732">
        <v>87285432.840000004</v>
      </c>
      <c r="H233" s="626"/>
      <c r="I233" s="648">
        <v>0</v>
      </c>
      <c r="J233" s="607"/>
      <c r="K233" s="733">
        <f t="shared" si="4"/>
        <v>87285432.840000004</v>
      </c>
      <c r="L233" s="736">
        <v>0</v>
      </c>
      <c r="N233" s="596"/>
      <c r="P233" s="599"/>
      <c r="V233" s="611"/>
      <c r="W233" s="612"/>
      <c r="X233" s="611"/>
    </row>
    <row r="234" spans="1:24" s="578" customFormat="1" ht="15" customHeight="1" x14ac:dyDescent="0.25">
      <c r="A234" s="649"/>
      <c r="B234" s="650" t="s">
        <v>164</v>
      </c>
      <c r="C234" s="651"/>
      <c r="D234" s="718" t="s">
        <v>551</v>
      </c>
      <c r="E234" s="431" t="s">
        <v>3510</v>
      </c>
      <c r="F234" s="678"/>
      <c r="G234" s="631">
        <v>39932410.950000003</v>
      </c>
      <c r="H234" s="626"/>
      <c r="I234" s="646"/>
      <c r="J234" s="607"/>
      <c r="K234" s="633">
        <f t="shared" si="4"/>
        <v>39932410.950000003</v>
      </c>
      <c r="L234" s="723">
        <v>0</v>
      </c>
      <c r="N234" s="596"/>
      <c r="P234" s="599"/>
      <c r="V234" s="611"/>
      <c r="W234" s="612"/>
      <c r="X234" s="611"/>
    </row>
    <row r="235" spans="1:24" s="578" customFormat="1" ht="15" customHeight="1" x14ac:dyDescent="0.25">
      <c r="A235" s="649"/>
      <c r="B235" s="650"/>
      <c r="C235" s="651"/>
      <c r="D235" s="718" t="s">
        <v>553</v>
      </c>
      <c r="E235" s="431" t="s">
        <v>554</v>
      </c>
      <c r="F235" s="678"/>
      <c r="G235" s="631">
        <v>0</v>
      </c>
      <c r="H235" s="626"/>
      <c r="I235" s="646"/>
      <c r="J235" s="607"/>
      <c r="K235" s="633">
        <f t="shared" si="4"/>
        <v>0</v>
      </c>
      <c r="L235" s="723">
        <v>0</v>
      </c>
      <c r="N235" s="596"/>
      <c r="P235" s="599"/>
      <c r="V235" s="611"/>
      <c r="W235" s="612"/>
      <c r="X235" s="611"/>
    </row>
    <row r="236" spans="1:24" s="578" customFormat="1" ht="15" customHeight="1" x14ac:dyDescent="0.25">
      <c r="A236" s="649"/>
      <c r="B236" s="650" t="s">
        <v>1419</v>
      </c>
      <c r="C236" s="651"/>
      <c r="D236" s="718" t="s">
        <v>555</v>
      </c>
      <c r="E236" s="431" t="s">
        <v>3511</v>
      </c>
      <c r="F236" s="678"/>
      <c r="G236" s="631">
        <v>20456161.890000001</v>
      </c>
      <c r="H236" s="626"/>
      <c r="I236" s="646"/>
      <c r="J236" s="607"/>
      <c r="K236" s="633">
        <f t="shared" si="4"/>
        <v>20456161.890000001</v>
      </c>
      <c r="L236" s="723">
        <v>0</v>
      </c>
      <c r="N236" s="596"/>
      <c r="P236" s="599"/>
      <c r="V236" s="611"/>
      <c r="W236" s="612"/>
      <c r="X236" s="611"/>
    </row>
    <row r="237" spans="1:24" s="578" customFormat="1" ht="15" customHeight="1" x14ac:dyDescent="0.25">
      <c r="A237" s="649" t="s">
        <v>4107</v>
      </c>
      <c r="B237" s="650"/>
      <c r="C237" s="651"/>
      <c r="D237" s="718" t="s">
        <v>556</v>
      </c>
      <c r="E237" s="432" t="s">
        <v>557</v>
      </c>
      <c r="F237" s="739">
        <f>SUM(F238:F242)</f>
        <v>0</v>
      </c>
      <c r="G237" s="631">
        <v>26896860</v>
      </c>
      <c r="H237" s="626"/>
      <c r="I237" s="648">
        <v>0</v>
      </c>
      <c r="J237" s="607"/>
      <c r="K237" s="633">
        <f t="shared" si="4"/>
        <v>26896860</v>
      </c>
      <c r="L237" s="737">
        <v>0</v>
      </c>
      <c r="N237" s="596"/>
      <c r="P237" s="599"/>
      <c r="V237" s="611"/>
      <c r="W237" s="612"/>
      <c r="X237" s="611"/>
    </row>
    <row r="238" spans="1:24" s="578" customFormat="1" ht="15" customHeight="1" x14ac:dyDescent="0.25">
      <c r="A238" s="649"/>
      <c r="B238" s="650"/>
      <c r="C238" s="651"/>
      <c r="D238" s="685" t="s">
        <v>558</v>
      </c>
      <c r="E238" s="438" t="s">
        <v>559</v>
      </c>
      <c r="F238" s="630"/>
      <c r="G238" s="631">
        <v>11146793</v>
      </c>
      <c r="H238" s="626"/>
      <c r="I238" s="646"/>
      <c r="J238" s="607"/>
      <c r="K238" s="633">
        <f t="shared" si="4"/>
        <v>11146793</v>
      </c>
      <c r="L238" s="738">
        <v>0</v>
      </c>
      <c r="N238" s="596"/>
      <c r="P238" s="599"/>
      <c r="V238" s="611"/>
      <c r="W238" s="612"/>
      <c r="X238" s="611"/>
    </row>
    <row r="239" spans="1:24" s="578" customFormat="1" ht="15" customHeight="1" x14ac:dyDescent="0.25">
      <c r="A239" s="649"/>
      <c r="B239" s="650"/>
      <c r="C239" s="651"/>
      <c r="D239" s="685" t="s">
        <v>560</v>
      </c>
      <c r="E239" s="438" t="s">
        <v>561</v>
      </c>
      <c r="F239" s="630"/>
      <c r="G239" s="631">
        <v>6332410</v>
      </c>
      <c r="H239" s="626"/>
      <c r="I239" s="646"/>
      <c r="J239" s="607"/>
      <c r="K239" s="633">
        <f t="shared" si="4"/>
        <v>6332410</v>
      </c>
      <c r="L239" s="738">
        <v>0</v>
      </c>
      <c r="N239" s="596"/>
      <c r="P239" s="599"/>
      <c r="V239" s="611"/>
      <c r="W239" s="612"/>
      <c r="X239" s="611"/>
    </row>
    <row r="240" spans="1:24" s="578" customFormat="1" ht="15" customHeight="1" x14ac:dyDescent="0.25">
      <c r="A240" s="649"/>
      <c r="B240" s="650"/>
      <c r="C240" s="651"/>
      <c r="D240" s="685" t="s">
        <v>562</v>
      </c>
      <c r="E240" s="438" t="s">
        <v>563</v>
      </c>
      <c r="F240" s="630"/>
      <c r="G240" s="631">
        <v>9417657</v>
      </c>
      <c r="H240" s="626"/>
      <c r="I240" s="646"/>
      <c r="J240" s="607"/>
      <c r="K240" s="633">
        <f t="shared" si="4"/>
        <v>9417657</v>
      </c>
      <c r="L240" s="738">
        <v>0</v>
      </c>
      <c r="N240" s="596"/>
      <c r="P240" s="599"/>
      <c r="V240" s="611"/>
      <c r="W240" s="612"/>
      <c r="X240" s="611"/>
    </row>
    <row r="241" spans="1:24" s="578" customFormat="1" ht="15" customHeight="1" x14ac:dyDescent="0.25">
      <c r="A241" s="649"/>
      <c r="B241" s="650"/>
      <c r="C241" s="651"/>
      <c r="D241" s="685" t="s">
        <v>564</v>
      </c>
      <c r="E241" s="438" t="s">
        <v>565</v>
      </c>
      <c r="F241" s="630"/>
      <c r="G241" s="631">
        <v>0</v>
      </c>
      <c r="H241" s="626"/>
      <c r="I241" s="646"/>
      <c r="J241" s="607"/>
      <c r="K241" s="633">
        <f t="shared" si="4"/>
        <v>0</v>
      </c>
      <c r="L241" s="738">
        <v>0</v>
      </c>
      <c r="N241" s="596"/>
      <c r="P241" s="599"/>
      <c r="V241" s="611"/>
      <c r="W241" s="612"/>
      <c r="X241" s="611"/>
    </row>
    <row r="242" spans="1:24" s="578" customFormat="1" ht="15" customHeight="1" x14ac:dyDescent="0.25">
      <c r="A242" s="649"/>
      <c r="B242" s="650"/>
      <c r="C242" s="651"/>
      <c r="D242" s="718" t="s">
        <v>566</v>
      </c>
      <c r="E242" s="432" t="s">
        <v>3512</v>
      </c>
      <c r="F242" s="678"/>
      <c r="G242" s="631">
        <v>0</v>
      </c>
      <c r="H242" s="626"/>
      <c r="I242" s="646"/>
      <c r="J242" s="607"/>
      <c r="K242" s="633">
        <f t="shared" si="4"/>
        <v>0</v>
      </c>
      <c r="L242" s="729">
        <v>0</v>
      </c>
      <c r="N242" s="596"/>
      <c r="P242" s="599"/>
      <c r="V242" s="611"/>
      <c r="W242" s="612"/>
      <c r="X242" s="611"/>
    </row>
    <row r="243" spans="1:24" s="578" customFormat="1" ht="15" customHeight="1" x14ac:dyDescent="0.25">
      <c r="A243" s="649" t="s">
        <v>4107</v>
      </c>
      <c r="B243" s="650"/>
      <c r="C243" s="651"/>
      <c r="D243" s="716" t="s">
        <v>567</v>
      </c>
      <c r="E243" s="436" t="s">
        <v>568</v>
      </c>
      <c r="F243" s="735">
        <f>SUM(F244:F248)</f>
        <v>0</v>
      </c>
      <c r="G243" s="732">
        <v>12402496.950000001</v>
      </c>
      <c r="H243" s="626"/>
      <c r="I243" s="648">
        <v>0</v>
      </c>
      <c r="J243" s="607"/>
      <c r="K243" s="733">
        <f t="shared" si="4"/>
        <v>12402496.950000001</v>
      </c>
      <c r="L243" s="736">
        <v>0</v>
      </c>
      <c r="N243" s="596"/>
      <c r="P243" s="599"/>
      <c r="V243" s="611"/>
      <c r="W243" s="612"/>
      <c r="X243" s="611"/>
    </row>
    <row r="244" spans="1:24" s="578" customFormat="1" ht="15" customHeight="1" x14ac:dyDescent="0.25">
      <c r="A244" s="649"/>
      <c r="B244" s="650" t="s">
        <v>164</v>
      </c>
      <c r="C244" s="651"/>
      <c r="D244" s="718" t="s">
        <v>569</v>
      </c>
      <c r="E244" s="432" t="s">
        <v>3513</v>
      </c>
      <c r="F244" s="678"/>
      <c r="G244" s="631">
        <v>0</v>
      </c>
      <c r="H244" s="626"/>
      <c r="I244" s="646"/>
      <c r="J244" s="607"/>
      <c r="K244" s="633">
        <f t="shared" si="4"/>
        <v>0</v>
      </c>
      <c r="L244" s="729">
        <v>0</v>
      </c>
      <c r="N244" s="596"/>
      <c r="P244" s="599"/>
      <c r="V244" s="611"/>
      <c r="W244" s="612"/>
      <c r="X244" s="611"/>
    </row>
    <row r="245" spans="1:24" s="629" customFormat="1" ht="15" customHeight="1" x14ac:dyDescent="0.25">
      <c r="A245" s="613"/>
      <c r="B245" s="622"/>
      <c r="C245" s="623"/>
      <c r="D245" s="718" t="s">
        <v>571</v>
      </c>
      <c r="E245" s="432" t="s">
        <v>572</v>
      </c>
      <c r="F245" s="678"/>
      <c r="G245" s="631">
        <v>0</v>
      </c>
      <c r="H245" s="626"/>
      <c r="I245" s="646"/>
      <c r="J245" s="607"/>
      <c r="K245" s="633">
        <f t="shared" si="4"/>
        <v>0</v>
      </c>
      <c r="L245" s="729">
        <v>0</v>
      </c>
      <c r="N245" s="596"/>
      <c r="P245" s="599"/>
      <c r="V245" s="611"/>
      <c r="W245" s="612"/>
      <c r="X245" s="611"/>
    </row>
    <row r="246" spans="1:24" s="629" customFormat="1" ht="15" customHeight="1" x14ac:dyDescent="0.25">
      <c r="A246" s="613"/>
      <c r="B246" s="622" t="s">
        <v>1414</v>
      </c>
      <c r="C246" s="623"/>
      <c r="D246" s="718" t="s">
        <v>573</v>
      </c>
      <c r="E246" s="432" t="s">
        <v>3514</v>
      </c>
      <c r="F246" s="678"/>
      <c r="G246" s="631">
        <v>0</v>
      </c>
      <c r="H246" s="626"/>
      <c r="I246" s="646"/>
      <c r="J246" s="607"/>
      <c r="K246" s="633">
        <f t="shared" si="4"/>
        <v>0</v>
      </c>
      <c r="L246" s="729">
        <v>0</v>
      </c>
      <c r="N246" s="596"/>
      <c r="P246" s="599"/>
      <c r="V246" s="611"/>
      <c r="W246" s="612"/>
      <c r="X246" s="611"/>
    </row>
    <row r="247" spans="1:24" s="629" customFormat="1" ht="15" customHeight="1" x14ac:dyDescent="0.25">
      <c r="A247" s="613"/>
      <c r="B247" s="622"/>
      <c r="C247" s="623"/>
      <c r="D247" s="718" t="s">
        <v>574</v>
      </c>
      <c r="E247" s="432" t="s">
        <v>575</v>
      </c>
      <c r="F247" s="678"/>
      <c r="G247" s="631">
        <v>11882393.870000001</v>
      </c>
      <c r="H247" s="626"/>
      <c r="I247" s="646"/>
      <c r="J247" s="607"/>
      <c r="K247" s="633">
        <f t="shared" si="4"/>
        <v>11882393.870000001</v>
      </c>
      <c r="L247" s="729">
        <v>0</v>
      </c>
      <c r="N247" s="596"/>
      <c r="P247" s="599"/>
      <c r="V247" s="611"/>
      <c r="W247" s="612"/>
      <c r="X247" s="611"/>
    </row>
    <row r="248" spans="1:24" s="629" customFormat="1" ht="15" customHeight="1" x14ac:dyDescent="0.25">
      <c r="A248" s="613"/>
      <c r="B248" s="622"/>
      <c r="C248" s="623"/>
      <c r="D248" s="718" t="s">
        <v>576</v>
      </c>
      <c r="E248" s="432" t="s">
        <v>577</v>
      </c>
      <c r="F248" s="678"/>
      <c r="G248" s="631">
        <v>520103.08</v>
      </c>
      <c r="H248" s="626"/>
      <c r="I248" s="646"/>
      <c r="J248" s="607"/>
      <c r="K248" s="633">
        <f t="shared" si="4"/>
        <v>520103.08</v>
      </c>
      <c r="L248" s="729">
        <v>0</v>
      </c>
      <c r="N248" s="596"/>
      <c r="P248" s="599"/>
      <c r="V248" s="611"/>
      <c r="W248" s="612"/>
      <c r="X248" s="611"/>
    </row>
    <row r="249" spans="1:24" s="629" customFormat="1" ht="15" customHeight="1" x14ac:dyDescent="0.25">
      <c r="A249" s="613" t="s">
        <v>4107</v>
      </c>
      <c r="B249" s="622"/>
      <c r="C249" s="623"/>
      <c r="D249" s="716" t="s">
        <v>578</v>
      </c>
      <c r="E249" s="436" t="s">
        <v>579</v>
      </c>
      <c r="F249" s="735">
        <f>SUM(F250:F255)</f>
        <v>0</v>
      </c>
      <c r="G249" s="732">
        <v>14828928.85</v>
      </c>
      <c r="H249" s="626"/>
      <c r="I249" s="648">
        <v>0</v>
      </c>
      <c r="J249" s="607"/>
      <c r="K249" s="733">
        <f t="shared" si="4"/>
        <v>14828928.85</v>
      </c>
      <c r="L249" s="736">
        <v>0</v>
      </c>
      <c r="N249" s="596"/>
      <c r="P249" s="599"/>
      <c r="V249" s="611"/>
      <c r="W249" s="612"/>
      <c r="X249" s="611"/>
    </row>
    <row r="250" spans="1:24" s="629" customFormat="1" ht="15" customHeight="1" x14ac:dyDescent="0.25">
      <c r="A250" s="613"/>
      <c r="B250" s="622" t="s">
        <v>164</v>
      </c>
      <c r="C250" s="623"/>
      <c r="D250" s="718" t="s">
        <v>580</v>
      </c>
      <c r="E250" s="432" t="s">
        <v>3515</v>
      </c>
      <c r="F250" s="678"/>
      <c r="G250" s="631">
        <v>10640520</v>
      </c>
      <c r="H250" s="626"/>
      <c r="I250" s="646"/>
      <c r="J250" s="607"/>
      <c r="K250" s="633">
        <f t="shared" si="4"/>
        <v>10640520</v>
      </c>
      <c r="L250" s="729">
        <v>0</v>
      </c>
      <c r="N250" s="596"/>
      <c r="P250" s="599"/>
      <c r="V250" s="611"/>
      <c r="W250" s="612"/>
      <c r="X250" s="611"/>
    </row>
    <row r="251" spans="1:24" s="629" customFormat="1" ht="15" customHeight="1" x14ac:dyDescent="0.25">
      <c r="A251" s="613"/>
      <c r="B251" s="622"/>
      <c r="C251" s="623"/>
      <c r="D251" s="718" t="s">
        <v>582</v>
      </c>
      <c r="E251" s="432" t="s">
        <v>583</v>
      </c>
      <c r="F251" s="678"/>
      <c r="G251" s="631">
        <v>0</v>
      </c>
      <c r="H251" s="626"/>
      <c r="I251" s="646"/>
      <c r="J251" s="607"/>
      <c r="K251" s="633">
        <f t="shared" si="4"/>
        <v>0</v>
      </c>
      <c r="L251" s="729">
        <v>0</v>
      </c>
      <c r="N251" s="596"/>
      <c r="P251" s="599"/>
      <c r="V251" s="611"/>
      <c r="W251" s="612"/>
      <c r="X251" s="611"/>
    </row>
    <row r="252" spans="1:24" s="629" customFormat="1" ht="15" customHeight="1" x14ac:dyDescent="0.25">
      <c r="A252" s="613"/>
      <c r="B252" s="622" t="s">
        <v>1419</v>
      </c>
      <c r="C252" s="623"/>
      <c r="D252" s="718" t="s">
        <v>584</v>
      </c>
      <c r="E252" s="432" t="s">
        <v>3516</v>
      </c>
      <c r="F252" s="678"/>
      <c r="G252" s="631">
        <v>2035456.85</v>
      </c>
      <c r="H252" s="626"/>
      <c r="I252" s="646"/>
      <c r="J252" s="607"/>
      <c r="K252" s="633">
        <f t="shared" si="4"/>
        <v>2035456.85</v>
      </c>
      <c r="L252" s="729">
        <v>0</v>
      </c>
      <c r="N252" s="596"/>
      <c r="P252" s="599"/>
      <c r="V252" s="611"/>
      <c r="W252" s="612"/>
      <c r="X252" s="611"/>
    </row>
    <row r="253" spans="1:24" s="629" customFormat="1" ht="15" customHeight="1" x14ac:dyDescent="0.25">
      <c r="A253" s="613"/>
      <c r="B253" s="622"/>
      <c r="C253" s="623"/>
      <c r="D253" s="718" t="s">
        <v>585</v>
      </c>
      <c r="E253" s="432" t="s">
        <v>586</v>
      </c>
      <c r="F253" s="678"/>
      <c r="G253" s="631">
        <v>2152952</v>
      </c>
      <c r="H253" s="626"/>
      <c r="I253" s="646"/>
      <c r="J253" s="607"/>
      <c r="K253" s="633">
        <f t="shared" si="4"/>
        <v>2152952</v>
      </c>
      <c r="L253" s="729">
        <v>0</v>
      </c>
      <c r="N253" s="596"/>
      <c r="P253" s="599"/>
      <c r="V253" s="611"/>
      <c r="W253" s="612"/>
      <c r="X253" s="611"/>
    </row>
    <row r="254" spans="1:24" s="629" customFormat="1" ht="15" customHeight="1" x14ac:dyDescent="0.25">
      <c r="A254" s="613"/>
      <c r="B254" s="622"/>
      <c r="C254" s="623"/>
      <c r="D254" s="718" t="s">
        <v>587</v>
      </c>
      <c r="E254" s="432" t="s">
        <v>588</v>
      </c>
      <c r="F254" s="678"/>
      <c r="G254" s="631">
        <v>0</v>
      </c>
      <c r="H254" s="626"/>
      <c r="I254" s="646"/>
      <c r="J254" s="607"/>
      <c r="K254" s="633">
        <f t="shared" si="4"/>
        <v>0</v>
      </c>
      <c r="L254" s="729">
        <v>0</v>
      </c>
      <c r="N254" s="596"/>
      <c r="P254" s="599"/>
      <c r="V254" s="611"/>
      <c r="W254" s="612"/>
      <c r="X254" s="611"/>
    </row>
    <row r="255" spans="1:24" s="629" customFormat="1" ht="15" customHeight="1" x14ac:dyDescent="0.25">
      <c r="A255" s="613"/>
      <c r="B255" s="622"/>
      <c r="C255" s="623"/>
      <c r="D255" s="718" t="s">
        <v>589</v>
      </c>
      <c r="E255" s="432" t="s">
        <v>3517</v>
      </c>
      <c r="F255" s="678"/>
      <c r="G255" s="631">
        <v>0</v>
      </c>
      <c r="H255" s="626"/>
      <c r="I255" s="646"/>
      <c r="J255" s="607"/>
      <c r="K255" s="633">
        <f t="shared" si="4"/>
        <v>0</v>
      </c>
      <c r="L255" s="729">
        <v>0</v>
      </c>
      <c r="N255" s="596"/>
      <c r="P255" s="599"/>
      <c r="V255" s="611"/>
      <c r="W255" s="612"/>
      <c r="X255" s="611"/>
    </row>
    <row r="256" spans="1:24" s="629" customFormat="1" ht="15" customHeight="1" x14ac:dyDescent="0.25">
      <c r="A256" s="613" t="s">
        <v>4107</v>
      </c>
      <c r="B256" s="622"/>
      <c r="C256" s="623"/>
      <c r="D256" s="716" t="s">
        <v>591</v>
      </c>
      <c r="E256" s="436" t="s">
        <v>592</v>
      </c>
      <c r="F256" s="740">
        <f>SUM(F257:F261)</f>
        <v>0</v>
      </c>
      <c r="G256" s="741">
        <v>2817803.7600000002</v>
      </c>
      <c r="H256" s="626"/>
      <c r="I256" s="648">
        <v>0</v>
      </c>
      <c r="J256" s="607"/>
      <c r="K256" s="742">
        <f t="shared" si="4"/>
        <v>2817803.7600000002</v>
      </c>
      <c r="L256" s="736">
        <v>0</v>
      </c>
      <c r="N256" s="596"/>
      <c r="P256" s="599"/>
      <c r="V256" s="611"/>
      <c r="W256" s="612"/>
      <c r="X256" s="611"/>
    </row>
    <row r="257" spans="1:24" s="629" customFormat="1" ht="15" customHeight="1" x14ac:dyDescent="0.25">
      <c r="A257" s="613"/>
      <c r="B257" s="622" t="s">
        <v>164</v>
      </c>
      <c r="C257" s="623"/>
      <c r="D257" s="718" t="s">
        <v>593</v>
      </c>
      <c r="E257" s="432" t="s">
        <v>3518</v>
      </c>
      <c r="F257" s="678"/>
      <c r="G257" s="631">
        <v>15347</v>
      </c>
      <c r="H257" s="626"/>
      <c r="I257" s="646"/>
      <c r="J257" s="607"/>
      <c r="K257" s="633">
        <f t="shared" si="4"/>
        <v>15347</v>
      </c>
      <c r="L257" s="729">
        <v>0</v>
      </c>
      <c r="N257" s="596"/>
      <c r="P257" s="599"/>
      <c r="V257" s="611"/>
      <c r="W257" s="612"/>
      <c r="X257" s="611"/>
    </row>
    <row r="258" spans="1:24" s="629" customFormat="1" ht="15" customHeight="1" x14ac:dyDescent="0.25">
      <c r="A258" s="613"/>
      <c r="B258" s="622"/>
      <c r="C258" s="623"/>
      <c r="D258" s="718" t="s">
        <v>595</v>
      </c>
      <c r="E258" s="432" t="s">
        <v>596</v>
      </c>
      <c r="F258" s="678"/>
      <c r="G258" s="631">
        <v>0</v>
      </c>
      <c r="H258" s="626"/>
      <c r="I258" s="646"/>
      <c r="J258" s="607"/>
      <c r="K258" s="633">
        <f t="shared" si="4"/>
        <v>0</v>
      </c>
      <c r="L258" s="729">
        <v>0</v>
      </c>
      <c r="N258" s="596"/>
      <c r="P258" s="599"/>
      <c r="V258" s="611"/>
      <c r="W258" s="612"/>
      <c r="X258" s="611"/>
    </row>
    <row r="259" spans="1:24" s="629" customFormat="1" ht="15" customHeight="1" x14ac:dyDescent="0.25">
      <c r="A259" s="613"/>
      <c r="B259" s="622" t="s">
        <v>1419</v>
      </c>
      <c r="C259" s="623"/>
      <c r="D259" s="718" t="s">
        <v>597</v>
      </c>
      <c r="E259" s="432" t="s">
        <v>3519</v>
      </c>
      <c r="F259" s="678"/>
      <c r="G259" s="631">
        <v>194862.07999999999</v>
      </c>
      <c r="H259" s="626"/>
      <c r="I259" s="646"/>
      <c r="J259" s="607"/>
      <c r="K259" s="633">
        <f t="shared" si="4"/>
        <v>194862.07999999999</v>
      </c>
      <c r="L259" s="729">
        <v>0</v>
      </c>
      <c r="N259" s="596"/>
      <c r="P259" s="599"/>
      <c r="V259" s="611"/>
      <c r="W259" s="612"/>
      <c r="X259" s="611"/>
    </row>
    <row r="260" spans="1:24" s="629" customFormat="1" ht="15" customHeight="1" x14ac:dyDescent="0.25">
      <c r="A260" s="613"/>
      <c r="B260" s="622"/>
      <c r="C260" s="623"/>
      <c r="D260" s="718" t="s">
        <v>598</v>
      </c>
      <c r="E260" s="432" t="s">
        <v>599</v>
      </c>
      <c r="F260" s="678"/>
      <c r="G260" s="631">
        <v>2607594.6800000002</v>
      </c>
      <c r="H260" s="626"/>
      <c r="I260" s="646"/>
      <c r="J260" s="607"/>
      <c r="K260" s="633">
        <f t="shared" si="4"/>
        <v>2607594.6800000002</v>
      </c>
      <c r="L260" s="729">
        <v>0</v>
      </c>
      <c r="N260" s="596"/>
      <c r="P260" s="599"/>
      <c r="V260" s="611"/>
      <c r="W260" s="612"/>
      <c r="X260" s="611"/>
    </row>
    <row r="261" spans="1:24" s="629" customFormat="1" ht="15" customHeight="1" x14ac:dyDescent="0.25">
      <c r="A261" s="613"/>
      <c r="B261" s="622"/>
      <c r="C261" s="623"/>
      <c r="D261" s="718" t="s">
        <v>600</v>
      </c>
      <c r="E261" s="432" t="s">
        <v>3520</v>
      </c>
      <c r="F261" s="678"/>
      <c r="G261" s="631">
        <v>0</v>
      </c>
      <c r="H261" s="626"/>
      <c r="I261" s="646"/>
      <c r="J261" s="607"/>
      <c r="K261" s="633">
        <f t="shared" si="4"/>
        <v>0</v>
      </c>
      <c r="L261" s="729">
        <v>0</v>
      </c>
      <c r="N261" s="596"/>
      <c r="P261" s="599"/>
      <c r="V261" s="611"/>
      <c r="W261" s="612"/>
      <c r="X261" s="611"/>
    </row>
    <row r="262" spans="1:24" s="629" customFormat="1" ht="15" customHeight="1" x14ac:dyDescent="0.25">
      <c r="A262" s="613" t="s">
        <v>4107</v>
      </c>
      <c r="B262" s="622"/>
      <c r="C262" s="623"/>
      <c r="D262" s="716" t="s">
        <v>601</v>
      </c>
      <c r="E262" s="436" t="s">
        <v>602</v>
      </c>
      <c r="F262" s="740">
        <f>SUM(F263:F266)</f>
        <v>0</v>
      </c>
      <c r="G262" s="741">
        <v>4160372.6999999997</v>
      </c>
      <c r="H262" s="626"/>
      <c r="I262" s="648">
        <v>0</v>
      </c>
      <c r="J262" s="607"/>
      <c r="K262" s="742">
        <f t="shared" si="4"/>
        <v>4160372.6999999997</v>
      </c>
      <c r="L262" s="736">
        <v>0</v>
      </c>
      <c r="N262" s="596"/>
      <c r="P262" s="599"/>
      <c r="V262" s="611"/>
      <c r="W262" s="612"/>
      <c r="X262" s="611"/>
    </row>
    <row r="263" spans="1:24" s="629" customFormat="1" ht="15" customHeight="1" x14ac:dyDescent="0.25">
      <c r="A263" s="613"/>
      <c r="B263" s="622" t="s">
        <v>164</v>
      </c>
      <c r="C263" s="623"/>
      <c r="D263" s="718" t="s">
        <v>603</v>
      </c>
      <c r="E263" s="432" t="s">
        <v>3521</v>
      </c>
      <c r="F263" s="678"/>
      <c r="G263" s="631">
        <v>0</v>
      </c>
      <c r="H263" s="626"/>
      <c r="I263" s="646"/>
      <c r="J263" s="607"/>
      <c r="K263" s="633">
        <f t="shared" si="4"/>
        <v>0</v>
      </c>
      <c r="L263" s="729">
        <v>0</v>
      </c>
      <c r="N263" s="596"/>
      <c r="P263" s="599"/>
      <c r="V263" s="611"/>
      <c r="W263" s="612"/>
      <c r="X263" s="611"/>
    </row>
    <row r="264" spans="1:24" s="629" customFormat="1" ht="15" customHeight="1" x14ac:dyDescent="0.25">
      <c r="A264" s="613"/>
      <c r="B264" s="622"/>
      <c r="C264" s="623"/>
      <c r="D264" s="718" t="s">
        <v>604</v>
      </c>
      <c r="E264" s="432" t="s">
        <v>605</v>
      </c>
      <c r="F264" s="678"/>
      <c r="G264" s="631">
        <v>0</v>
      </c>
      <c r="H264" s="626"/>
      <c r="I264" s="646"/>
      <c r="J264" s="607"/>
      <c r="K264" s="633">
        <f t="shared" si="4"/>
        <v>0</v>
      </c>
      <c r="L264" s="729">
        <v>0</v>
      </c>
      <c r="N264" s="596"/>
      <c r="P264" s="599"/>
      <c r="V264" s="611"/>
      <c r="W264" s="612"/>
      <c r="X264" s="611"/>
    </row>
    <row r="265" spans="1:24" s="629" customFormat="1" ht="15" customHeight="1" x14ac:dyDescent="0.25">
      <c r="A265" s="613"/>
      <c r="B265" s="622" t="s">
        <v>1419</v>
      </c>
      <c r="C265" s="623"/>
      <c r="D265" s="718" t="s">
        <v>606</v>
      </c>
      <c r="E265" s="432" t="s">
        <v>3522</v>
      </c>
      <c r="F265" s="678"/>
      <c r="G265" s="631">
        <v>97106.14</v>
      </c>
      <c r="H265" s="626"/>
      <c r="I265" s="646"/>
      <c r="J265" s="607"/>
      <c r="K265" s="633">
        <f t="shared" si="4"/>
        <v>97106.14</v>
      </c>
      <c r="L265" s="729">
        <v>0</v>
      </c>
      <c r="N265" s="596"/>
      <c r="P265" s="599"/>
      <c r="V265" s="611"/>
      <c r="W265" s="612"/>
      <c r="X265" s="611"/>
    </row>
    <row r="266" spans="1:24" s="629" customFormat="1" ht="15" customHeight="1" x14ac:dyDescent="0.25">
      <c r="A266" s="613"/>
      <c r="B266" s="622"/>
      <c r="C266" s="623"/>
      <c r="D266" s="718" t="s">
        <v>607</v>
      </c>
      <c r="E266" s="432" t="s">
        <v>608</v>
      </c>
      <c r="F266" s="678"/>
      <c r="G266" s="631">
        <v>4063266.5599999996</v>
      </c>
      <c r="H266" s="626"/>
      <c r="I266" s="646"/>
      <c r="J266" s="607"/>
      <c r="K266" s="633">
        <f t="shared" ref="K266:K329" si="5">G266-I266</f>
        <v>4063266.5599999996</v>
      </c>
      <c r="L266" s="729">
        <v>0</v>
      </c>
      <c r="N266" s="596"/>
      <c r="P266" s="599"/>
      <c r="V266" s="611"/>
      <c r="W266" s="612"/>
      <c r="X266" s="611"/>
    </row>
    <row r="267" spans="1:24" s="629" customFormat="1" ht="15" customHeight="1" x14ac:dyDescent="0.25">
      <c r="A267" s="613" t="s">
        <v>4107</v>
      </c>
      <c r="B267" s="622"/>
      <c r="C267" s="623"/>
      <c r="D267" s="716" t="s">
        <v>612</v>
      </c>
      <c r="E267" s="436" t="s">
        <v>613</v>
      </c>
      <c r="F267" s="731">
        <f>+F268+SUM(F271:F275)</f>
        <v>0</v>
      </c>
      <c r="G267" s="743">
        <v>16760794.380000001</v>
      </c>
      <c r="H267" s="626"/>
      <c r="I267" s="648">
        <v>0</v>
      </c>
      <c r="J267" s="607"/>
      <c r="K267" s="744">
        <f t="shared" si="5"/>
        <v>16760794.380000001</v>
      </c>
      <c r="L267" s="736">
        <v>0</v>
      </c>
      <c r="N267" s="596"/>
      <c r="P267" s="599"/>
      <c r="V267" s="611"/>
      <c r="W267" s="612"/>
      <c r="X267" s="611"/>
    </row>
    <row r="268" spans="1:24" s="629" customFormat="1" ht="15" customHeight="1" x14ac:dyDescent="0.25">
      <c r="A268" s="613" t="s">
        <v>4107</v>
      </c>
      <c r="B268" s="622" t="s">
        <v>164</v>
      </c>
      <c r="C268" s="623"/>
      <c r="D268" s="718" t="s">
        <v>614</v>
      </c>
      <c r="E268" s="432" t="s">
        <v>3523</v>
      </c>
      <c r="F268" s="630">
        <f>+F269+F270</f>
        <v>0</v>
      </c>
      <c r="G268" s="631">
        <v>0</v>
      </c>
      <c r="H268" s="626"/>
      <c r="I268" s="648">
        <v>0</v>
      </c>
      <c r="J268" s="607"/>
      <c r="K268" s="633">
        <f t="shared" si="5"/>
        <v>0</v>
      </c>
      <c r="L268" s="737">
        <v>0</v>
      </c>
      <c r="N268" s="596"/>
      <c r="P268" s="599"/>
      <c r="V268" s="611"/>
      <c r="W268" s="612"/>
      <c r="X268" s="611"/>
    </row>
    <row r="269" spans="1:24" s="578" customFormat="1" ht="15" customHeight="1" x14ac:dyDescent="0.25">
      <c r="A269" s="649"/>
      <c r="B269" s="650" t="s">
        <v>164</v>
      </c>
      <c r="C269" s="651"/>
      <c r="D269" s="685" t="s">
        <v>3524</v>
      </c>
      <c r="E269" s="438" t="s">
        <v>3525</v>
      </c>
      <c r="F269" s="630"/>
      <c r="G269" s="631">
        <v>0</v>
      </c>
      <c r="H269" s="626"/>
      <c r="I269" s="646"/>
      <c r="J269" s="607"/>
      <c r="K269" s="633">
        <f t="shared" si="5"/>
        <v>0</v>
      </c>
      <c r="L269" s="738">
        <v>0</v>
      </c>
      <c r="N269" s="596"/>
      <c r="P269" s="599"/>
      <c r="V269" s="611"/>
      <c r="W269" s="612"/>
      <c r="X269" s="611"/>
    </row>
    <row r="270" spans="1:24" s="578" customFormat="1" ht="15" customHeight="1" x14ac:dyDescent="0.25">
      <c r="A270" s="649"/>
      <c r="B270" s="650" t="s">
        <v>164</v>
      </c>
      <c r="C270" s="651"/>
      <c r="D270" s="685" t="s">
        <v>3526</v>
      </c>
      <c r="E270" s="438" t="s">
        <v>3527</v>
      </c>
      <c r="F270" s="630"/>
      <c r="G270" s="631">
        <v>0</v>
      </c>
      <c r="H270" s="626"/>
      <c r="I270" s="646"/>
      <c r="J270" s="607"/>
      <c r="K270" s="633">
        <f t="shared" si="5"/>
        <v>0</v>
      </c>
      <c r="L270" s="738">
        <v>0</v>
      </c>
      <c r="N270" s="596"/>
      <c r="P270" s="599"/>
      <c r="V270" s="611"/>
      <c r="W270" s="612"/>
      <c r="X270" s="611"/>
    </row>
    <row r="271" spans="1:24" s="629" customFormat="1" ht="15" customHeight="1" x14ac:dyDescent="0.25">
      <c r="A271" s="613"/>
      <c r="B271" s="622"/>
      <c r="C271" s="623"/>
      <c r="D271" s="718" t="s">
        <v>616</v>
      </c>
      <c r="E271" s="432" t="s">
        <v>617</v>
      </c>
      <c r="F271" s="678"/>
      <c r="G271" s="631">
        <v>0</v>
      </c>
      <c r="H271" s="626"/>
      <c r="I271" s="646"/>
      <c r="J271" s="607"/>
      <c r="K271" s="633">
        <f t="shared" si="5"/>
        <v>0</v>
      </c>
      <c r="L271" s="729">
        <v>0</v>
      </c>
      <c r="N271" s="596"/>
      <c r="P271" s="599"/>
      <c r="V271" s="611"/>
      <c r="W271" s="612"/>
      <c r="X271" s="611"/>
    </row>
    <row r="272" spans="1:24" s="629" customFormat="1" ht="15" customHeight="1" x14ac:dyDescent="0.25">
      <c r="A272" s="613"/>
      <c r="B272" s="622" t="s">
        <v>1419</v>
      </c>
      <c r="C272" s="623"/>
      <c r="D272" s="718" t="s">
        <v>3528</v>
      </c>
      <c r="E272" s="432" t="s">
        <v>3529</v>
      </c>
      <c r="F272" s="678"/>
      <c r="G272" s="631">
        <v>0</v>
      </c>
      <c r="H272" s="626"/>
      <c r="I272" s="646"/>
      <c r="J272" s="607"/>
      <c r="K272" s="633">
        <f t="shared" si="5"/>
        <v>0</v>
      </c>
      <c r="L272" s="729">
        <v>0</v>
      </c>
      <c r="N272" s="596"/>
      <c r="P272" s="599"/>
      <c r="V272" s="611"/>
      <c r="W272" s="612"/>
      <c r="X272" s="611"/>
    </row>
    <row r="273" spans="1:24" s="629" customFormat="1" ht="15" customHeight="1" x14ac:dyDescent="0.25">
      <c r="A273" s="613"/>
      <c r="B273" s="622" t="s">
        <v>1414</v>
      </c>
      <c r="C273" s="623"/>
      <c r="D273" s="718" t="s">
        <v>618</v>
      </c>
      <c r="E273" s="432" t="s">
        <v>3530</v>
      </c>
      <c r="F273" s="678"/>
      <c r="G273" s="631">
        <v>0</v>
      </c>
      <c r="H273" s="626"/>
      <c r="I273" s="646"/>
      <c r="J273" s="607"/>
      <c r="K273" s="633">
        <f t="shared" si="5"/>
        <v>0</v>
      </c>
      <c r="L273" s="729">
        <v>0</v>
      </c>
      <c r="N273" s="596"/>
      <c r="P273" s="599"/>
      <c r="V273" s="611"/>
      <c r="W273" s="612"/>
      <c r="X273" s="611"/>
    </row>
    <row r="274" spans="1:24" s="629" customFormat="1" ht="15" customHeight="1" x14ac:dyDescent="0.25">
      <c r="A274" s="613"/>
      <c r="B274" s="622"/>
      <c r="C274" s="623"/>
      <c r="D274" s="718" t="s">
        <v>619</v>
      </c>
      <c r="E274" s="432" t="s">
        <v>3531</v>
      </c>
      <c r="F274" s="678"/>
      <c r="G274" s="631">
        <v>16451159.430000002</v>
      </c>
      <c r="H274" s="626"/>
      <c r="I274" s="646"/>
      <c r="J274" s="607"/>
      <c r="K274" s="633">
        <f t="shared" si="5"/>
        <v>16451159.430000002</v>
      </c>
      <c r="L274" s="729">
        <v>0</v>
      </c>
      <c r="N274" s="596"/>
      <c r="P274" s="599"/>
      <c r="V274" s="611"/>
      <c r="W274" s="612"/>
      <c r="X274" s="611"/>
    </row>
    <row r="275" spans="1:24" s="629" customFormat="1" ht="15" customHeight="1" x14ac:dyDescent="0.25">
      <c r="A275" s="613"/>
      <c r="B275" s="622"/>
      <c r="C275" s="623"/>
      <c r="D275" s="718" t="s">
        <v>621</v>
      </c>
      <c r="E275" s="432" t="s">
        <v>3532</v>
      </c>
      <c r="F275" s="678"/>
      <c r="G275" s="631">
        <v>309634.95</v>
      </c>
      <c r="H275" s="626"/>
      <c r="I275" s="646"/>
      <c r="J275" s="607"/>
      <c r="K275" s="633">
        <f t="shared" si="5"/>
        <v>309634.95</v>
      </c>
      <c r="L275" s="729">
        <v>0</v>
      </c>
      <c r="N275" s="596"/>
      <c r="P275" s="599"/>
      <c r="V275" s="611"/>
      <c r="W275" s="612"/>
      <c r="X275" s="611"/>
    </row>
    <row r="276" spans="1:24" s="629" customFormat="1" ht="15" customHeight="1" x14ac:dyDescent="0.25">
      <c r="A276" s="613" t="s">
        <v>4107</v>
      </c>
      <c r="B276" s="622"/>
      <c r="C276" s="623"/>
      <c r="D276" s="716" t="s">
        <v>623</v>
      </c>
      <c r="E276" s="436" t="s">
        <v>624</v>
      </c>
      <c r="F276" s="735">
        <f>SUM(F277:F283)</f>
        <v>0</v>
      </c>
      <c r="G276" s="732">
        <v>2038205.93</v>
      </c>
      <c r="H276" s="626"/>
      <c r="I276" s="648">
        <v>0</v>
      </c>
      <c r="J276" s="607"/>
      <c r="K276" s="733">
        <f t="shared" si="5"/>
        <v>2038205.93</v>
      </c>
      <c r="L276" s="736">
        <v>0</v>
      </c>
      <c r="N276" s="596"/>
      <c r="P276" s="599"/>
      <c r="V276" s="611"/>
      <c r="W276" s="612"/>
      <c r="X276" s="611"/>
    </row>
    <row r="277" spans="1:24" s="629" customFormat="1" ht="15" customHeight="1" x14ac:dyDescent="0.25">
      <c r="A277" s="613"/>
      <c r="B277" s="622"/>
      <c r="C277" s="623"/>
      <c r="D277" s="718" t="s">
        <v>625</v>
      </c>
      <c r="E277" s="432" t="s">
        <v>3533</v>
      </c>
      <c r="F277" s="678"/>
      <c r="G277" s="631">
        <v>0</v>
      </c>
      <c r="H277" s="626"/>
      <c r="I277" s="646"/>
      <c r="J277" s="607"/>
      <c r="K277" s="633">
        <f t="shared" si="5"/>
        <v>0</v>
      </c>
      <c r="L277" s="729">
        <v>0</v>
      </c>
      <c r="N277" s="596"/>
      <c r="P277" s="599"/>
      <c r="V277" s="611"/>
      <c r="W277" s="612"/>
      <c r="X277" s="611"/>
    </row>
    <row r="278" spans="1:24" s="629" customFormat="1" ht="15" customHeight="1" x14ac:dyDescent="0.25">
      <c r="A278" s="613"/>
      <c r="B278" s="622"/>
      <c r="C278" s="623"/>
      <c r="D278" s="718" t="s">
        <v>626</v>
      </c>
      <c r="E278" s="432" t="s">
        <v>3534</v>
      </c>
      <c r="F278" s="678"/>
      <c r="G278" s="631">
        <v>2038205.93</v>
      </c>
      <c r="H278" s="626"/>
      <c r="I278" s="646"/>
      <c r="J278" s="607"/>
      <c r="K278" s="633">
        <f t="shared" si="5"/>
        <v>2038205.93</v>
      </c>
      <c r="L278" s="729">
        <v>0</v>
      </c>
      <c r="N278" s="596"/>
      <c r="P278" s="599"/>
      <c r="V278" s="611"/>
      <c r="W278" s="612"/>
      <c r="X278" s="611"/>
    </row>
    <row r="279" spans="1:24" s="629" customFormat="1" ht="15" customHeight="1" x14ac:dyDescent="0.25">
      <c r="A279" s="613"/>
      <c r="B279" s="622"/>
      <c r="C279" s="623"/>
      <c r="D279" s="718" t="s">
        <v>627</v>
      </c>
      <c r="E279" s="432" t="s">
        <v>3535</v>
      </c>
      <c r="F279" s="678"/>
      <c r="G279" s="631">
        <v>0</v>
      </c>
      <c r="H279" s="626"/>
      <c r="I279" s="646"/>
      <c r="J279" s="607"/>
      <c r="K279" s="633">
        <f t="shared" si="5"/>
        <v>0</v>
      </c>
      <c r="L279" s="729">
        <v>0</v>
      </c>
      <c r="N279" s="596"/>
      <c r="P279" s="599"/>
      <c r="V279" s="611"/>
      <c r="W279" s="612"/>
      <c r="X279" s="611"/>
    </row>
    <row r="280" spans="1:24" s="629" customFormat="1" ht="15" customHeight="1" x14ac:dyDescent="0.25">
      <c r="A280" s="613"/>
      <c r="B280" s="622"/>
      <c r="C280" s="623"/>
      <c r="D280" s="718" t="s">
        <v>628</v>
      </c>
      <c r="E280" s="432" t="s">
        <v>3536</v>
      </c>
      <c r="F280" s="678"/>
      <c r="G280" s="631">
        <v>0</v>
      </c>
      <c r="H280" s="626"/>
      <c r="I280" s="646"/>
      <c r="J280" s="607"/>
      <c r="K280" s="633">
        <f t="shared" si="5"/>
        <v>0</v>
      </c>
      <c r="L280" s="729">
        <v>0</v>
      </c>
      <c r="N280" s="596"/>
      <c r="P280" s="599"/>
      <c r="V280" s="611"/>
      <c r="W280" s="612"/>
      <c r="X280" s="611"/>
    </row>
    <row r="281" spans="1:24" s="629" customFormat="1" ht="15" customHeight="1" x14ac:dyDescent="0.25">
      <c r="A281" s="613"/>
      <c r="B281" s="622" t="s">
        <v>164</v>
      </c>
      <c r="C281" s="623"/>
      <c r="D281" s="718" t="s">
        <v>629</v>
      </c>
      <c r="E281" s="432" t="s">
        <v>3537</v>
      </c>
      <c r="F281" s="678"/>
      <c r="G281" s="631">
        <v>0</v>
      </c>
      <c r="H281" s="626"/>
      <c r="I281" s="646"/>
      <c r="J281" s="607"/>
      <c r="K281" s="633">
        <f t="shared" si="5"/>
        <v>0</v>
      </c>
      <c r="L281" s="729">
        <v>0</v>
      </c>
      <c r="N281" s="596"/>
      <c r="P281" s="599"/>
      <c r="V281" s="611"/>
      <c r="W281" s="612"/>
      <c r="X281" s="611"/>
    </row>
    <row r="282" spans="1:24" s="629" customFormat="1" ht="15" customHeight="1" x14ac:dyDescent="0.25">
      <c r="A282" s="613"/>
      <c r="B282" s="622"/>
      <c r="C282" s="623"/>
      <c r="D282" s="718" t="s">
        <v>630</v>
      </c>
      <c r="E282" s="432" t="s">
        <v>1812</v>
      </c>
      <c r="F282" s="678"/>
      <c r="G282" s="631">
        <v>0</v>
      </c>
      <c r="H282" s="626"/>
      <c r="I282" s="646"/>
      <c r="J282" s="607"/>
      <c r="K282" s="633">
        <f t="shared" si="5"/>
        <v>0</v>
      </c>
      <c r="L282" s="729">
        <v>0</v>
      </c>
      <c r="N282" s="596"/>
      <c r="P282" s="599"/>
      <c r="V282" s="611"/>
      <c r="W282" s="612"/>
      <c r="X282" s="611"/>
    </row>
    <row r="283" spans="1:24" s="629" customFormat="1" ht="15" customHeight="1" x14ac:dyDescent="0.25">
      <c r="A283" s="613"/>
      <c r="B283" s="622" t="s">
        <v>164</v>
      </c>
      <c r="C283" s="623"/>
      <c r="D283" s="718" t="s">
        <v>631</v>
      </c>
      <c r="E283" s="432" t="s">
        <v>3538</v>
      </c>
      <c r="F283" s="678"/>
      <c r="G283" s="631">
        <v>0</v>
      </c>
      <c r="H283" s="626"/>
      <c r="I283" s="646"/>
      <c r="J283" s="607"/>
      <c r="K283" s="633">
        <f t="shared" si="5"/>
        <v>0</v>
      </c>
      <c r="L283" s="729">
        <v>0</v>
      </c>
      <c r="N283" s="596"/>
      <c r="P283" s="599"/>
      <c r="V283" s="611"/>
      <c r="W283" s="612"/>
      <c r="X283" s="611"/>
    </row>
    <row r="284" spans="1:24" s="629" customFormat="1" ht="15" customHeight="1" x14ac:dyDescent="0.25">
      <c r="A284" s="613" t="s">
        <v>4107</v>
      </c>
      <c r="B284" s="622"/>
      <c r="C284" s="623"/>
      <c r="D284" s="716" t="s">
        <v>632</v>
      </c>
      <c r="E284" s="436" t="s">
        <v>633</v>
      </c>
      <c r="F284" s="735">
        <f>SUM(F285:F291)</f>
        <v>0</v>
      </c>
      <c r="G284" s="732">
        <v>9560300.1300000008</v>
      </c>
      <c r="H284" s="626"/>
      <c r="I284" s="606">
        <v>3889988.51</v>
      </c>
      <c r="J284" s="607"/>
      <c r="K284" s="733">
        <f t="shared" si="5"/>
        <v>5670311.620000001</v>
      </c>
      <c r="L284" s="736">
        <v>0</v>
      </c>
      <c r="N284" s="596"/>
      <c r="P284" s="599"/>
      <c r="V284" s="611"/>
      <c r="W284" s="612"/>
      <c r="X284" s="611"/>
    </row>
    <row r="285" spans="1:24" s="629" customFormat="1" ht="15" customHeight="1" x14ac:dyDescent="0.25">
      <c r="A285" s="613"/>
      <c r="B285" s="622"/>
      <c r="C285" s="623"/>
      <c r="D285" s="718" t="s">
        <v>634</v>
      </c>
      <c r="E285" s="432" t="s">
        <v>635</v>
      </c>
      <c r="F285" s="678"/>
      <c r="G285" s="631">
        <v>478912.47</v>
      </c>
      <c r="H285" s="626"/>
      <c r="I285" s="646"/>
      <c r="J285" s="607"/>
      <c r="K285" s="633">
        <f t="shared" si="5"/>
        <v>478912.47</v>
      </c>
      <c r="L285" s="729">
        <v>0</v>
      </c>
      <c r="N285" s="596"/>
      <c r="P285" s="599"/>
      <c r="V285" s="611"/>
      <c r="W285" s="612"/>
      <c r="X285" s="611"/>
    </row>
    <row r="286" spans="1:24" s="629" customFormat="1" ht="15" customHeight="1" x14ac:dyDescent="0.25">
      <c r="A286" s="613"/>
      <c r="B286" s="622"/>
      <c r="C286" s="623"/>
      <c r="D286" s="718" t="s">
        <v>637</v>
      </c>
      <c r="E286" s="432" t="s">
        <v>638</v>
      </c>
      <c r="F286" s="678"/>
      <c r="G286" s="631">
        <v>34678.269999999997</v>
      </c>
      <c r="H286" s="626"/>
      <c r="I286" s="646"/>
      <c r="J286" s="607"/>
      <c r="K286" s="633">
        <f t="shared" si="5"/>
        <v>34678.269999999997</v>
      </c>
      <c r="L286" s="729">
        <v>0</v>
      </c>
      <c r="N286" s="596"/>
      <c r="P286" s="599"/>
      <c r="V286" s="611"/>
      <c r="W286" s="612"/>
      <c r="X286" s="611"/>
    </row>
    <row r="287" spans="1:24" s="629" customFormat="1" ht="15" customHeight="1" x14ac:dyDescent="0.25">
      <c r="A287" s="613"/>
      <c r="B287" s="622"/>
      <c r="C287" s="623"/>
      <c r="D287" s="718" t="s">
        <v>640</v>
      </c>
      <c r="E287" s="432" t="s">
        <v>641</v>
      </c>
      <c r="F287" s="678"/>
      <c r="G287" s="631">
        <v>0</v>
      </c>
      <c r="H287" s="626"/>
      <c r="I287" s="646"/>
      <c r="J287" s="607"/>
      <c r="K287" s="633">
        <f t="shared" si="5"/>
        <v>0</v>
      </c>
      <c r="L287" s="729">
        <v>0</v>
      </c>
      <c r="N287" s="596"/>
      <c r="P287" s="599"/>
      <c r="V287" s="611"/>
      <c r="W287" s="612"/>
      <c r="X287" s="611"/>
    </row>
    <row r="288" spans="1:24" s="629" customFormat="1" ht="15" customHeight="1" x14ac:dyDescent="0.25">
      <c r="A288" s="613"/>
      <c r="B288" s="622"/>
      <c r="C288" s="623"/>
      <c r="D288" s="718" t="s">
        <v>642</v>
      </c>
      <c r="E288" s="432" t="s">
        <v>643</v>
      </c>
      <c r="F288" s="678"/>
      <c r="G288" s="631">
        <v>3111706.67</v>
      </c>
      <c r="H288" s="626"/>
      <c r="I288" s="646"/>
      <c r="J288" s="607"/>
      <c r="K288" s="633">
        <f t="shared" si="5"/>
        <v>3111706.67</v>
      </c>
      <c r="L288" s="729">
        <v>0</v>
      </c>
      <c r="N288" s="596"/>
      <c r="P288" s="599"/>
      <c r="V288" s="611"/>
      <c r="W288" s="612"/>
      <c r="X288" s="611"/>
    </row>
    <row r="289" spans="1:24" s="629" customFormat="1" ht="15" customHeight="1" x14ac:dyDescent="0.25">
      <c r="A289" s="613"/>
      <c r="B289" s="622"/>
      <c r="C289" s="623"/>
      <c r="D289" s="718" t="s">
        <v>644</v>
      </c>
      <c r="E289" s="432" t="s">
        <v>645</v>
      </c>
      <c r="F289" s="678"/>
      <c r="G289" s="631">
        <v>5920269.0300000003</v>
      </c>
      <c r="H289" s="626"/>
      <c r="I289" s="645">
        <v>3889988.51</v>
      </c>
      <c r="J289" s="607"/>
      <c r="K289" s="633">
        <f t="shared" si="5"/>
        <v>2030280.5200000005</v>
      </c>
      <c r="L289" s="729">
        <v>0</v>
      </c>
      <c r="N289" s="596"/>
      <c r="P289" s="599"/>
      <c r="V289" s="611"/>
      <c r="W289" s="612"/>
      <c r="X289" s="611"/>
    </row>
    <row r="290" spans="1:24" s="629" customFormat="1" ht="15" customHeight="1" x14ac:dyDescent="0.25">
      <c r="A290" s="613"/>
      <c r="B290" s="622" t="s">
        <v>164</v>
      </c>
      <c r="C290" s="623"/>
      <c r="D290" s="718" t="s">
        <v>653</v>
      </c>
      <c r="E290" s="432" t="s">
        <v>3539</v>
      </c>
      <c r="F290" s="678"/>
      <c r="G290" s="631">
        <v>14733.69</v>
      </c>
      <c r="H290" s="626"/>
      <c r="I290" s="646"/>
      <c r="J290" s="607"/>
      <c r="K290" s="633">
        <f t="shared" si="5"/>
        <v>14733.69</v>
      </c>
      <c r="L290" s="729">
        <v>0</v>
      </c>
      <c r="N290" s="596"/>
      <c r="P290" s="599"/>
      <c r="V290" s="611"/>
      <c r="W290" s="612"/>
      <c r="X290" s="611"/>
    </row>
    <row r="291" spans="1:24" s="689" customFormat="1" ht="15" customHeight="1" x14ac:dyDescent="0.25">
      <c r="A291" s="613"/>
      <c r="B291" s="622" t="s">
        <v>164</v>
      </c>
      <c r="C291" s="623"/>
      <c r="D291" s="718" t="s">
        <v>3540</v>
      </c>
      <c r="E291" s="432" t="s">
        <v>3541</v>
      </c>
      <c r="F291" s="678"/>
      <c r="G291" s="631">
        <v>0</v>
      </c>
      <c r="H291" s="626"/>
      <c r="I291" s="667"/>
      <c r="J291" s="745"/>
      <c r="K291" s="633">
        <f t="shared" si="5"/>
        <v>0</v>
      </c>
      <c r="L291" s="729">
        <v>0</v>
      </c>
      <c r="N291" s="727"/>
      <c r="P291" s="728"/>
      <c r="V291" s="611"/>
      <c r="W291" s="612"/>
      <c r="X291" s="611"/>
    </row>
    <row r="292" spans="1:24" s="629" customFormat="1" ht="15" customHeight="1" x14ac:dyDescent="0.25">
      <c r="A292" s="613" t="s">
        <v>4107</v>
      </c>
      <c r="B292" s="622"/>
      <c r="C292" s="623"/>
      <c r="D292" s="716" t="s">
        <v>655</v>
      </c>
      <c r="E292" s="436" t="s">
        <v>656</v>
      </c>
      <c r="F292" s="735">
        <f>+F293+F294+F295+F302</f>
        <v>0</v>
      </c>
      <c r="G292" s="732">
        <v>6979248.790000001</v>
      </c>
      <c r="H292" s="626"/>
      <c r="I292" s="648">
        <v>0</v>
      </c>
      <c r="J292" s="607"/>
      <c r="K292" s="733">
        <f t="shared" si="5"/>
        <v>6979248.790000001</v>
      </c>
      <c r="L292" s="736">
        <v>1574889.7975000001</v>
      </c>
      <c r="N292" s="596"/>
      <c r="P292" s="599"/>
      <c r="V292" s="611"/>
      <c r="W292" s="612"/>
      <c r="X292" s="611"/>
    </row>
    <row r="293" spans="1:24" s="578" customFormat="1" ht="15" customHeight="1" x14ac:dyDescent="0.25">
      <c r="A293" s="649"/>
      <c r="B293" s="650" t="s">
        <v>164</v>
      </c>
      <c r="C293" s="651"/>
      <c r="D293" s="718" t="s">
        <v>657</v>
      </c>
      <c r="E293" s="432" t="s">
        <v>3542</v>
      </c>
      <c r="F293" s="678"/>
      <c r="G293" s="631">
        <v>0</v>
      </c>
      <c r="H293" s="626"/>
      <c r="I293" s="646"/>
      <c r="J293" s="607"/>
      <c r="K293" s="633">
        <f t="shared" si="5"/>
        <v>0</v>
      </c>
      <c r="L293" s="729">
        <v>0</v>
      </c>
      <c r="N293" s="596"/>
      <c r="P293" s="599"/>
      <c r="V293" s="611"/>
      <c r="W293" s="612"/>
      <c r="X293" s="611"/>
    </row>
    <row r="294" spans="1:24" s="578" customFormat="1" ht="15" customHeight="1" x14ac:dyDescent="0.25">
      <c r="A294" s="649"/>
      <c r="B294" s="650"/>
      <c r="C294" s="651"/>
      <c r="D294" s="718" t="s">
        <v>658</v>
      </c>
      <c r="E294" s="432" t="s">
        <v>3543</v>
      </c>
      <c r="F294" s="678"/>
      <c r="G294" s="631">
        <v>0</v>
      </c>
      <c r="H294" s="626"/>
      <c r="I294" s="646"/>
      <c r="J294" s="607"/>
      <c r="K294" s="633">
        <f t="shared" si="5"/>
        <v>0</v>
      </c>
      <c r="L294" s="729">
        <v>0</v>
      </c>
      <c r="N294" s="596"/>
      <c r="P294" s="599"/>
      <c r="V294" s="611"/>
      <c r="W294" s="612"/>
      <c r="X294" s="611"/>
    </row>
    <row r="295" spans="1:24" s="578" customFormat="1" ht="15" customHeight="1" x14ac:dyDescent="0.25">
      <c r="A295" s="649" t="s">
        <v>4107</v>
      </c>
      <c r="B295" s="650"/>
      <c r="C295" s="651"/>
      <c r="D295" s="718" t="s">
        <v>660</v>
      </c>
      <c r="E295" s="432" t="s">
        <v>3544</v>
      </c>
      <c r="F295" s="630">
        <f>SUM(F296:F301)</f>
        <v>0</v>
      </c>
      <c r="G295" s="638">
        <v>6979248.790000001</v>
      </c>
      <c r="H295" s="626"/>
      <c r="I295" s="648">
        <v>0</v>
      </c>
      <c r="J295" s="607"/>
      <c r="K295" s="639">
        <f t="shared" si="5"/>
        <v>6979248.790000001</v>
      </c>
      <c r="L295" s="737">
        <v>1574889.7975000001</v>
      </c>
      <c r="N295" s="596"/>
      <c r="P295" s="599"/>
      <c r="V295" s="611"/>
      <c r="W295" s="612"/>
      <c r="X295" s="611"/>
    </row>
    <row r="296" spans="1:24" s="578" customFormat="1" ht="15" customHeight="1" x14ac:dyDescent="0.25">
      <c r="A296" s="649"/>
      <c r="B296" s="650"/>
      <c r="C296" s="651"/>
      <c r="D296" s="685" t="s">
        <v>662</v>
      </c>
      <c r="E296" s="438" t="s">
        <v>1816</v>
      </c>
      <c r="F296" s="630"/>
      <c r="G296" s="631">
        <v>4221800.53</v>
      </c>
      <c r="H296" s="626"/>
      <c r="I296" s="646"/>
      <c r="J296" s="607"/>
      <c r="K296" s="633">
        <f t="shared" si="5"/>
        <v>4221800.53</v>
      </c>
      <c r="L296" s="738">
        <v>0</v>
      </c>
      <c r="N296" s="596"/>
      <c r="P296" s="599"/>
      <c r="V296" s="611"/>
      <c r="W296" s="612"/>
      <c r="X296" s="611"/>
    </row>
    <row r="297" spans="1:24" s="578" customFormat="1" ht="15" customHeight="1" x14ac:dyDescent="0.25">
      <c r="A297" s="649"/>
      <c r="B297" s="650"/>
      <c r="C297" s="651"/>
      <c r="D297" s="685" t="s">
        <v>663</v>
      </c>
      <c r="E297" s="438" t="s">
        <v>664</v>
      </c>
      <c r="F297" s="630"/>
      <c r="G297" s="631">
        <v>0</v>
      </c>
      <c r="H297" s="626"/>
      <c r="I297" s="646"/>
      <c r="J297" s="607"/>
      <c r="K297" s="633">
        <f t="shared" si="5"/>
        <v>0</v>
      </c>
      <c r="L297" s="738">
        <v>0</v>
      </c>
      <c r="N297" s="596"/>
      <c r="P297" s="599"/>
      <c r="V297" s="611"/>
      <c r="W297" s="612"/>
      <c r="X297" s="611"/>
    </row>
    <row r="298" spans="1:24" s="578" customFormat="1" ht="15" customHeight="1" x14ac:dyDescent="0.25">
      <c r="A298" s="649"/>
      <c r="B298" s="650"/>
      <c r="C298" s="651"/>
      <c r="D298" s="685" t="s">
        <v>665</v>
      </c>
      <c r="E298" s="438" t="s">
        <v>3545</v>
      </c>
      <c r="F298" s="630"/>
      <c r="G298" s="631">
        <v>1372526.1500000001</v>
      </c>
      <c r="H298" s="626"/>
      <c r="I298" s="646"/>
      <c r="J298" s="607"/>
      <c r="K298" s="633">
        <f t="shared" si="5"/>
        <v>1372526.1500000001</v>
      </c>
      <c r="L298" s="738">
        <v>1130538.56</v>
      </c>
      <c r="N298" s="596"/>
      <c r="P298" s="599"/>
      <c r="V298" s="611"/>
      <c r="W298" s="612"/>
      <c r="X298" s="611"/>
    </row>
    <row r="299" spans="1:24" s="578" customFormat="1" ht="15" customHeight="1" x14ac:dyDescent="0.25">
      <c r="A299" s="649"/>
      <c r="B299" s="650"/>
      <c r="C299" s="651"/>
      <c r="D299" s="685" t="s">
        <v>666</v>
      </c>
      <c r="E299" s="438" t="s">
        <v>667</v>
      </c>
      <c r="F299" s="630"/>
      <c r="G299" s="631">
        <v>0</v>
      </c>
      <c r="H299" s="626"/>
      <c r="I299" s="646"/>
      <c r="J299" s="607"/>
      <c r="K299" s="633">
        <f t="shared" si="5"/>
        <v>0</v>
      </c>
      <c r="L299" s="738">
        <v>0</v>
      </c>
      <c r="N299" s="596"/>
      <c r="P299" s="599"/>
      <c r="V299" s="611"/>
      <c r="W299" s="612"/>
      <c r="X299" s="611"/>
    </row>
    <row r="300" spans="1:24" s="578" customFormat="1" ht="15" customHeight="1" x14ac:dyDescent="0.25">
      <c r="A300" s="649"/>
      <c r="B300" s="650"/>
      <c r="C300" s="651"/>
      <c r="D300" s="685" t="s">
        <v>668</v>
      </c>
      <c r="E300" s="438" t="s">
        <v>669</v>
      </c>
      <c r="F300" s="630"/>
      <c r="G300" s="631">
        <v>319640.53999999998</v>
      </c>
      <c r="H300" s="626"/>
      <c r="I300" s="646"/>
      <c r="J300" s="607"/>
      <c r="K300" s="633">
        <f t="shared" si="5"/>
        <v>319640.53999999998</v>
      </c>
      <c r="L300" s="738">
        <v>0</v>
      </c>
      <c r="N300" s="596"/>
      <c r="P300" s="599"/>
      <c r="V300" s="611"/>
      <c r="W300" s="612"/>
      <c r="X300" s="611"/>
    </row>
    <row r="301" spans="1:24" s="578" customFormat="1" ht="15" customHeight="1" x14ac:dyDescent="0.25">
      <c r="A301" s="649"/>
      <c r="B301" s="650"/>
      <c r="C301" s="651"/>
      <c r="D301" s="685" t="s">
        <v>671</v>
      </c>
      <c r="E301" s="438" t="s">
        <v>672</v>
      </c>
      <c r="F301" s="630"/>
      <c r="G301" s="631">
        <v>1065281.57</v>
      </c>
      <c r="H301" s="626"/>
      <c r="I301" s="646"/>
      <c r="J301" s="607"/>
      <c r="K301" s="633">
        <f t="shared" si="5"/>
        <v>1065281.57</v>
      </c>
      <c r="L301" s="738">
        <v>444351.23749999999</v>
      </c>
      <c r="N301" s="596"/>
      <c r="P301" s="599"/>
      <c r="V301" s="611"/>
      <c r="W301" s="612"/>
      <c r="X301" s="611"/>
    </row>
    <row r="302" spans="1:24" s="578" customFormat="1" ht="15" customHeight="1" x14ac:dyDescent="0.25">
      <c r="A302" s="649" t="s">
        <v>4107</v>
      </c>
      <c r="B302" s="650"/>
      <c r="C302" s="651"/>
      <c r="D302" s="718" t="s">
        <v>673</v>
      </c>
      <c r="E302" s="432" t="s">
        <v>674</v>
      </c>
      <c r="F302" s="630">
        <f>SUM(F303:F305)</f>
        <v>0</v>
      </c>
      <c r="G302" s="631">
        <v>0</v>
      </c>
      <c r="H302" s="626"/>
      <c r="I302" s="648">
        <v>0</v>
      </c>
      <c r="J302" s="607"/>
      <c r="K302" s="633">
        <f t="shared" si="5"/>
        <v>0</v>
      </c>
      <c r="L302" s="737">
        <v>0</v>
      </c>
      <c r="N302" s="596"/>
      <c r="P302" s="599"/>
      <c r="V302" s="611"/>
      <c r="W302" s="612"/>
      <c r="X302" s="611"/>
    </row>
    <row r="303" spans="1:24" s="578" customFormat="1" ht="15" customHeight="1" x14ac:dyDescent="0.25">
      <c r="A303" s="649"/>
      <c r="B303" s="650" t="s">
        <v>164</v>
      </c>
      <c r="C303" s="651"/>
      <c r="D303" s="685" t="s">
        <v>675</v>
      </c>
      <c r="E303" s="438" t="s">
        <v>3546</v>
      </c>
      <c r="F303" s="630"/>
      <c r="G303" s="631">
        <v>0</v>
      </c>
      <c r="H303" s="626"/>
      <c r="I303" s="646"/>
      <c r="J303" s="607"/>
      <c r="K303" s="633">
        <f t="shared" si="5"/>
        <v>0</v>
      </c>
      <c r="L303" s="738">
        <v>0</v>
      </c>
      <c r="N303" s="596"/>
      <c r="P303" s="599"/>
      <c r="V303" s="611"/>
      <c r="W303" s="612"/>
      <c r="X303" s="611"/>
    </row>
    <row r="304" spans="1:24" s="578" customFormat="1" ht="15" customHeight="1" x14ac:dyDescent="0.25">
      <c r="A304" s="649"/>
      <c r="B304" s="650"/>
      <c r="C304" s="651"/>
      <c r="D304" s="685" t="s">
        <v>676</v>
      </c>
      <c r="E304" s="438" t="s">
        <v>677</v>
      </c>
      <c r="F304" s="630"/>
      <c r="G304" s="631">
        <v>0</v>
      </c>
      <c r="H304" s="626"/>
      <c r="I304" s="646"/>
      <c r="J304" s="607"/>
      <c r="K304" s="633">
        <f t="shared" si="5"/>
        <v>0</v>
      </c>
      <c r="L304" s="738">
        <v>0</v>
      </c>
      <c r="N304" s="596"/>
      <c r="P304" s="599"/>
      <c r="V304" s="611"/>
      <c r="W304" s="612"/>
      <c r="X304" s="611"/>
    </row>
    <row r="305" spans="1:24" s="578" customFormat="1" ht="15" customHeight="1" x14ac:dyDescent="0.25">
      <c r="A305" s="649"/>
      <c r="B305" s="650" t="s">
        <v>1414</v>
      </c>
      <c r="C305" s="651"/>
      <c r="D305" s="685" t="s">
        <v>678</v>
      </c>
      <c r="E305" s="438" t="s">
        <v>3547</v>
      </c>
      <c r="F305" s="630"/>
      <c r="G305" s="631">
        <v>0</v>
      </c>
      <c r="H305" s="626"/>
      <c r="I305" s="646"/>
      <c r="J305" s="607"/>
      <c r="K305" s="633">
        <f t="shared" si="5"/>
        <v>0</v>
      </c>
      <c r="L305" s="738">
        <v>0</v>
      </c>
      <c r="N305" s="596"/>
      <c r="P305" s="599"/>
      <c r="V305" s="611"/>
      <c r="W305" s="612"/>
      <c r="X305" s="611"/>
    </row>
    <row r="306" spans="1:24" s="578" customFormat="1" ht="15" customHeight="1" x14ac:dyDescent="0.25">
      <c r="A306" s="649" t="s">
        <v>4107</v>
      </c>
      <c r="B306" s="650"/>
      <c r="C306" s="651"/>
      <c r="D306" s="716" t="s">
        <v>679</v>
      </c>
      <c r="E306" s="436" t="s">
        <v>680</v>
      </c>
      <c r="F306" s="735">
        <f>SUM(F307:F313)</f>
        <v>0</v>
      </c>
      <c r="G306" s="732">
        <v>6139772.96</v>
      </c>
      <c r="H306" s="626"/>
      <c r="I306" s="648">
        <v>0</v>
      </c>
      <c r="J306" s="607"/>
      <c r="K306" s="733">
        <f t="shared" si="5"/>
        <v>6139772.96</v>
      </c>
      <c r="L306" s="736">
        <v>0</v>
      </c>
      <c r="N306" s="596"/>
      <c r="P306" s="599"/>
      <c r="V306" s="611"/>
      <c r="W306" s="612"/>
      <c r="X306" s="611"/>
    </row>
    <row r="307" spans="1:24" s="578" customFormat="1" ht="15" customHeight="1" x14ac:dyDescent="0.25">
      <c r="A307" s="649"/>
      <c r="B307" s="650" t="s">
        <v>164</v>
      </c>
      <c r="C307" s="651"/>
      <c r="D307" s="718" t="s">
        <v>681</v>
      </c>
      <c r="E307" s="432" t="s">
        <v>3548</v>
      </c>
      <c r="F307" s="678"/>
      <c r="G307" s="631">
        <v>597434.48</v>
      </c>
      <c r="H307" s="626"/>
      <c r="I307" s="646"/>
      <c r="J307" s="607"/>
      <c r="K307" s="633">
        <f t="shared" si="5"/>
        <v>597434.48</v>
      </c>
      <c r="L307" s="729">
        <v>0</v>
      </c>
      <c r="N307" s="596"/>
      <c r="P307" s="599"/>
      <c r="V307" s="611"/>
      <c r="W307" s="612"/>
      <c r="X307" s="611"/>
    </row>
    <row r="308" spans="1:24" s="578" customFormat="1" ht="15" customHeight="1" x14ac:dyDescent="0.25">
      <c r="A308" s="649"/>
      <c r="B308" s="650"/>
      <c r="C308" s="651"/>
      <c r="D308" s="718" t="s">
        <v>682</v>
      </c>
      <c r="E308" s="432" t="s">
        <v>683</v>
      </c>
      <c r="F308" s="678"/>
      <c r="G308" s="631">
        <v>0</v>
      </c>
      <c r="H308" s="626"/>
      <c r="I308" s="646"/>
      <c r="J308" s="607"/>
      <c r="K308" s="633">
        <f t="shared" si="5"/>
        <v>0</v>
      </c>
      <c r="L308" s="729">
        <v>0</v>
      </c>
      <c r="N308" s="596"/>
      <c r="P308" s="599"/>
      <c r="V308" s="611"/>
      <c r="W308" s="612"/>
      <c r="X308" s="611"/>
    </row>
    <row r="309" spans="1:24" s="578" customFormat="1" ht="15" customHeight="1" x14ac:dyDescent="0.25">
      <c r="A309" s="649"/>
      <c r="B309" s="650" t="s">
        <v>1414</v>
      </c>
      <c r="C309" s="651"/>
      <c r="D309" s="718" t="s">
        <v>684</v>
      </c>
      <c r="E309" s="432" t="s">
        <v>3549</v>
      </c>
      <c r="F309" s="678"/>
      <c r="G309" s="631">
        <v>102390.62</v>
      </c>
      <c r="H309" s="626"/>
      <c r="I309" s="646"/>
      <c r="J309" s="607"/>
      <c r="K309" s="633">
        <f t="shared" si="5"/>
        <v>102390.62</v>
      </c>
      <c r="L309" s="729">
        <v>0</v>
      </c>
      <c r="N309" s="596"/>
      <c r="P309" s="599"/>
      <c r="V309" s="611"/>
      <c r="W309" s="612"/>
      <c r="X309" s="611"/>
    </row>
    <row r="310" spans="1:24" s="578" customFormat="1" ht="15" customHeight="1" x14ac:dyDescent="0.25">
      <c r="A310" s="649"/>
      <c r="B310" s="650"/>
      <c r="C310" s="651"/>
      <c r="D310" s="718" t="s">
        <v>685</v>
      </c>
      <c r="E310" s="432" t="s">
        <v>686</v>
      </c>
      <c r="F310" s="678"/>
      <c r="G310" s="631">
        <v>5439947.8600000003</v>
      </c>
      <c r="H310" s="626"/>
      <c r="I310" s="646"/>
      <c r="J310" s="607"/>
      <c r="K310" s="633">
        <f t="shared" si="5"/>
        <v>5439947.8600000003</v>
      </c>
      <c r="L310" s="729">
        <v>0</v>
      </c>
      <c r="N310" s="596"/>
      <c r="P310" s="599"/>
      <c r="V310" s="611"/>
      <c r="W310" s="612"/>
      <c r="X310" s="611"/>
    </row>
    <row r="311" spans="1:24" s="629" customFormat="1" ht="15" customHeight="1" x14ac:dyDescent="0.25">
      <c r="A311" s="613"/>
      <c r="B311" s="622"/>
      <c r="C311" s="623"/>
      <c r="D311" s="718" t="s">
        <v>689</v>
      </c>
      <c r="E311" s="432" t="s">
        <v>690</v>
      </c>
      <c r="F311" s="678"/>
      <c r="G311" s="631">
        <v>0</v>
      </c>
      <c r="H311" s="626"/>
      <c r="I311" s="646"/>
      <c r="J311" s="607"/>
      <c r="K311" s="633">
        <f t="shared" si="5"/>
        <v>0</v>
      </c>
      <c r="L311" s="729">
        <v>0</v>
      </c>
      <c r="N311" s="596"/>
      <c r="P311" s="599"/>
      <c r="V311" s="611"/>
      <c r="W311" s="612"/>
      <c r="X311" s="611"/>
    </row>
    <row r="312" spans="1:24" s="629" customFormat="1" ht="15" customHeight="1" x14ac:dyDescent="0.25">
      <c r="A312" s="613"/>
      <c r="B312" s="622" t="s">
        <v>164</v>
      </c>
      <c r="C312" s="623"/>
      <c r="D312" s="718" t="s">
        <v>3550</v>
      </c>
      <c r="E312" s="432" t="s">
        <v>3551</v>
      </c>
      <c r="F312" s="678"/>
      <c r="G312" s="631">
        <v>0</v>
      </c>
      <c r="H312" s="626"/>
      <c r="I312" s="646"/>
      <c r="J312" s="607"/>
      <c r="K312" s="633">
        <f t="shared" si="5"/>
        <v>0</v>
      </c>
      <c r="L312" s="729">
        <v>0</v>
      </c>
      <c r="N312" s="596"/>
      <c r="P312" s="599"/>
      <c r="V312" s="611"/>
      <c r="W312" s="612"/>
      <c r="X312" s="611"/>
    </row>
    <row r="313" spans="1:24" s="629" customFormat="1" ht="15" customHeight="1" x14ac:dyDescent="0.25">
      <c r="A313" s="613"/>
      <c r="B313" s="622" t="s">
        <v>1414</v>
      </c>
      <c r="C313" s="623"/>
      <c r="D313" s="718" t="s">
        <v>3552</v>
      </c>
      <c r="E313" s="432" t="s">
        <v>3553</v>
      </c>
      <c r="F313" s="678"/>
      <c r="G313" s="631">
        <v>0</v>
      </c>
      <c r="H313" s="626"/>
      <c r="I313" s="646"/>
      <c r="J313" s="607"/>
      <c r="K313" s="633">
        <f t="shared" si="5"/>
        <v>0</v>
      </c>
      <c r="L313" s="729">
        <v>0</v>
      </c>
      <c r="N313" s="596"/>
      <c r="P313" s="599"/>
      <c r="V313" s="611"/>
      <c r="W313" s="612"/>
      <c r="X313" s="611"/>
    </row>
    <row r="314" spans="1:24" s="629" customFormat="1" ht="15" customHeight="1" x14ac:dyDescent="0.25">
      <c r="A314" s="680"/>
      <c r="B314" s="681" t="s">
        <v>1419</v>
      </c>
      <c r="C314" s="682"/>
      <c r="D314" s="716" t="s">
        <v>691</v>
      </c>
      <c r="E314" s="436" t="s">
        <v>3554</v>
      </c>
      <c r="F314" s="731"/>
      <c r="G314" s="643">
        <v>0</v>
      </c>
      <c r="H314" s="626"/>
      <c r="I314" s="646"/>
      <c r="J314" s="607"/>
      <c r="K314" s="644">
        <f t="shared" si="5"/>
        <v>0</v>
      </c>
      <c r="L314" s="746">
        <v>0</v>
      </c>
      <c r="N314" s="596"/>
      <c r="P314" s="599"/>
      <c r="V314" s="611"/>
      <c r="W314" s="612"/>
      <c r="X314" s="611"/>
    </row>
    <row r="315" spans="1:24" s="629" customFormat="1" ht="15" customHeight="1" x14ac:dyDescent="0.25">
      <c r="A315" s="613" t="s">
        <v>4107</v>
      </c>
      <c r="B315" s="622"/>
      <c r="C315" s="623"/>
      <c r="D315" s="716" t="s">
        <v>693</v>
      </c>
      <c r="E315" s="433" t="s">
        <v>694</v>
      </c>
      <c r="F315" s="451">
        <v>0</v>
      </c>
      <c r="G315" s="656">
        <v>39263068.280000001</v>
      </c>
      <c r="H315" s="626"/>
      <c r="I315" s="747">
        <v>0</v>
      </c>
      <c r="J315" s="607"/>
      <c r="K315" s="657">
        <f t="shared" si="5"/>
        <v>39263068.280000001</v>
      </c>
      <c r="L315" s="730">
        <v>1587166.294</v>
      </c>
      <c r="N315" s="596"/>
      <c r="P315" s="599"/>
      <c r="V315" s="611"/>
      <c r="W315" s="612"/>
      <c r="X315" s="611"/>
    </row>
    <row r="316" spans="1:24" s="629" customFormat="1" ht="15" customHeight="1" x14ac:dyDescent="0.25">
      <c r="A316" s="613" t="s">
        <v>4107</v>
      </c>
      <c r="B316" s="622"/>
      <c r="C316" s="623"/>
      <c r="D316" s="716" t="s">
        <v>695</v>
      </c>
      <c r="E316" s="436" t="s">
        <v>696</v>
      </c>
      <c r="F316" s="731">
        <v>0</v>
      </c>
      <c r="G316" s="732">
        <v>38860233.399999999</v>
      </c>
      <c r="H316" s="626"/>
      <c r="I316" s="648">
        <v>0</v>
      </c>
      <c r="J316" s="607"/>
      <c r="K316" s="733">
        <f t="shared" si="5"/>
        <v>38860233.399999999</v>
      </c>
      <c r="L316" s="736">
        <v>1587166.294</v>
      </c>
      <c r="N316" s="596"/>
      <c r="P316" s="599"/>
      <c r="V316" s="611"/>
      <c r="W316" s="612"/>
      <c r="X316" s="611"/>
    </row>
    <row r="317" spans="1:24" s="629" customFormat="1" ht="15" customHeight="1" x14ac:dyDescent="0.25">
      <c r="A317" s="613"/>
      <c r="B317" s="622"/>
      <c r="C317" s="623"/>
      <c r="D317" s="718" t="s">
        <v>697</v>
      </c>
      <c r="E317" s="432" t="s">
        <v>698</v>
      </c>
      <c r="F317" s="678"/>
      <c r="G317" s="631">
        <v>646957.79</v>
      </c>
      <c r="H317" s="626"/>
      <c r="I317" s="646"/>
      <c r="J317" s="607"/>
      <c r="K317" s="633">
        <f t="shared" si="5"/>
        <v>646957.79</v>
      </c>
      <c r="L317" s="721">
        <v>60845.761500000001</v>
      </c>
      <c r="N317" s="596"/>
      <c r="P317" s="599"/>
      <c r="V317" s="611"/>
      <c r="W317" s="612"/>
      <c r="X317" s="611"/>
    </row>
    <row r="318" spans="1:24" s="629" customFormat="1" ht="15" customHeight="1" x14ac:dyDescent="0.25">
      <c r="A318" s="613"/>
      <c r="B318" s="622"/>
      <c r="C318" s="623"/>
      <c r="D318" s="718" t="s">
        <v>700</v>
      </c>
      <c r="E318" s="432" t="s">
        <v>701</v>
      </c>
      <c r="F318" s="678"/>
      <c r="G318" s="631">
        <v>6596098.1399999997</v>
      </c>
      <c r="H318" s="626"/>
      <c r="I318" s="646"/>
      <c r="J318" s="607"/>
      <c r="K318" s="633">
        <f t="shared" si="5"/>
        <v>6596098.1399999997</v>
      </c>
      <c r="L318" s="729">
        <v>1200000</v>
      </c>
      <c r="N318" s="596"/>
      <c r="P318" s="599"/>
      <c r="V318" s="611"/>
      <c r="W318" s="612"/>
      <c r="X318" s="611"/>
    </row>
    <row r="319" spans="1:24" s="629" customFormat="1" ht="15" customHeight="1" x14ac:dyDescent="0.25">
      <c r="A319" s="613" t="s">
        <v>4107</v>
      </c>
      <c r="B319" s="622"/>
      <c r="C319" s="623"/>
      <c r="D319" s="718" t="s">
        <v>703</v>
      </c>
      <c r="E319" s="432" t="s">
        <v>704</v>
      </c>
      <c r="F319" s="748">
        <f>F320+F321</f>
        <v>0</v>
      </c>
      <c r="G319" s="638">
        <v>2593401.5699999998</v>
      </c>
      <c r="H319" s="626"/>
      <c r="I319" s="660">
        <v>0</v>
      </c>
      <c r="J319" s="607"/>
      <c r="K319" s="639">
        <f t="shared" si="5"/>
        <v>2593401.5699999998</v>
      </c>
      <c r="L319" s="737">
        <v>69967.727500000008</v>
      </c>
      <c r="N319" s="596"/>
      <c r="P319" s="599"/>
      <c r="V319" s="611"/>
      <c r="W319" s="612"/>
      <c r="X319" s="611"/>
    </row>
    <row r="320" spans="1:24" s="689" customFormat="1" ht="15" customHeight="1" x14ac:dyDescent="0.25">
      <c r="A320" s="613"/>
      <c r="B320" s="622"/>
      <c r="C320" s="623"/>
      <c r="D320" s="718" t="s">
        <v>3555</v>
      </c>
      <c r="E320" s="438" t="s">
        <v>3556</v>
      </c>
      <c r="F320" s="630"/>
      <c r="G320" s="631">
        <v>0</v>
      </c>
      <c r="H320" s="626"/>
      <c r="I320" s="667"/>
      <c r="J320" s="607"/>
      <c r="K320" s="633">
        <f t="shared" si="5"/>
        <v>0</v>
      </c>
      <c r="L320" s="738">
        <v>0</v>
      </c>
      <c r="N320" s="596"/>
      <c r="P320" s="599"/>
      <c r="V320" s="611"/>
      <c r="W320" s="612"/>
      <c r="X320" s="611"/>
    </row>
    <row r="321" spans="1:24" s="689" customFormat="1" ht="15" customHeight="1" x14ac:dyDescent="0.25">
      <c r="A321" s="613"/>
      <c r="B321" s="622"/>
      <c r="C321" s="623"/>
      <c r="D321" s="718" t="s">
        <v>3557</v>
      </c>
      <c r="E321" s="438" t="s">
        <v>3558</v>
      </c>
      <c r="F321" s="630"/>
      <c r="G321" s="631">
        <v>2593401.5699999998</v>
      </c>
      <c r="H321" s="626"/>
      <c r="I321" s="667"/>
      <c r="J321" s="607"/>
      <c r="K321" s="633">
        <f t="shared" si="5"/>
        <v>2593401.5699999998</v>
      </c>
      <c r="L321" s="721">
        <v>69967.727500000008</v>
      </c>
      <c r="N321" s="596"/>
      <c r="P321" s="599"/>
      <c r="V321" s="611"/>
      <c r="W321" s="612"/>
      <c r="X321" s="611"/>
    </row>
    <row r="322" spans="1:24" s="629" customFormat="1" ht="15" customHeight="1" x14ac:dyDescent="0.25">
      <c r="A322" s="613"/>
      <c r="B322" s="622"/>
      <c r="C322" s="623"/>
      <c r="D322" s="718" t="s">
        <v>706</v>
      </c>
      <c r="E322" s="432" t="s">
        <v>707</v>
      </c>
      <c r="F322" s="678"/>
      <c r="G322" s="631">
        <v>0</v>
      </c>
      <c r="H322" s="626"/>
      <c r="I322" s="646"/>
      <c r="J322" s="607"/>
      <c r="K322" s="633">
        <f t="shared" si="5"/>
        <v>0</v>
      </c>
      <c r="L322" s="729">
        <v>0</v>
      </c>
      <c r="N322" s="596"/>
      <c r="P322" s="599"/>
      <c r="V322" s="611"/>
      <c r="W322" s="612"/>
      <c r="X322" s="611"/>
    </row>
    <row r="323" spans="1:24" s="629" customFormat="1" ht="15" customHeight="1" x14ac:dyDescent="0.25">
      <c r="A323" s="613"/>
      <c r="B323" s="622"/>
      <c r="C323" s="623"/>
      <c r="D323" s="718" t="s">
        <v>708</v>
      </c>
      <c r="E323" s="438" t="s">
        <v>709</v>
      </c>
      <c r="F323" s="630"/>
      <c r="G323" s="631">
        <v>5105438.91</v>
      </c>
      <c r="H323" s="626"/>
      <c r="I323" s="646"/>
      <c r="J323" s="607"/>
      <c r="K323" s="633">
        <f t="shared" si="5"/>
        <v>5105438.91</v>
      </c>
      <c r="L323" s="721">
        <v>35593.5</v>
      </c>
      <c r="N323" s="596"/>
      <c r="P323" s="599"/>
      <c r="V323" s="611"/>
      <c r="W323" s="612"/>
      <c r="X323" s="611"/>
    </row>
    <row r="324" spans="1:24" s="629" customFormat="1" ht="15" customHeight="1" x14ac:dyDescent="0.25">
      <c r="A324" s="613"/>
      <c r="B324" s="622"/>
      <c r="C324" s="623"/>
      <c r="D324" s="718" t="s">
        <v>712</v>
      </c>
      <c r="E324" s="438" t="s">
        <v>713</v>
      </c>
      <c r="F324" s="630"/>
      <c r="G324" s="631">
        <v>19238.84</v>
      </c>
      <c r="H324" s="626"/>
      <c r="I324" s="646"/>
      <c r="J324" s="607"/>
      <c r="K324" s="633">
        <f t="shared" si="5"/>
        <v>19238.84</v>
      </c>
      <c r="L324" s="721"/>
      <c r="N324" s="596"/>
      <c r="P324" s="599"/>
      <c r="V324" s="611"/>
      <c r="W324" s="612"/>
      <c r="X324" s="611"/>
    </row>
    <row r="325" spans="1:24" s="629" customFormat="1" ht="15" customHeight="1" x14ac:dyDescent="0.25">
      <c r="A325" s="613"/>
      <c r="B325" s="622"/>
      <c r="C325" s="623"/>
      <c r="D325" s="718" t="s">
        <v>715</v>
      </c>
      <c r="E325" s="432" t="s">
        <v>716</v>
      </c>
      <c r="F325" s="678"/>
      <c r="G325" s="631">
        <v>442615.02</v>
      </c>
      <c r="H325" s="626"/>
      <c r="I325" s="646"/>
      <c r="J325" s="607"/>
      <c r="K325" s="633">
        <f t="shared" si="5"/>
        <v>442615.02</v>
      </c>
      <c r="L325" s="729">
        <v>0</v>
      </c>
      <c r="N325" s="596"/>
      <c r="P325" s="599"/>
      <c r="V325" s="611"/>
      <c r="W325" s="612"/>
      <c r="X325" s="611"/>
    </row>
    <row r="326" spans="1:24" s="629" customFormat="1" ht="15" customHeight="1" x14ac:dyDescent="0.25">
      <c r="A326" s="613"/>
      <c r="B326" s="622"/>
      <c r="C326" s="623"/>
      <c r="D326" s="718" t="s">
        <v>718</v>
      </c>
      <c r="E326" s="438" t="s">
        <v>719</v>
      </c>
      <c r="F326" s="630"/>
      <c r="G326" s="631">
        <v>1497242.36</v>
      </c>
      <c r="H326" s="626"/>
      <c r="I326" s="646"/>
      <c r="J326" s="607"/>
      <c r="K326" s="633">
        <f t="shared" si="5"/>
        <v>1497242.36</v>
      </c>
      <c r="L326" s="738">
        <v>0</v>
      </c>
      <c r="N326" s="596"/>
      <c r="P326" s="599"/>
      <c r="V326" s="611"/>
      <c r="W326" s="612"/>
      <c r="X326" s="611"/>
    </row>
    <row r="327" spans="1:24" s="629" customFormat="1" ht="15" customHeight="1" x14ac:dyDescent="0.25">
      <c r="A327" s="613"/>
      <c r="B327" s="622"/>
      <c r="C327" s="623"/>
      <c r="D327" s="718" t="s">
        <v>721</v>
      </c>
      <c r="E327" s="438" t="s">
        <v>722</v>
      </c>
      <c r="F327" s="630"/>
      <c r="G327" s="631">
        <v>2993648.52</v>
      </c>
      <c r="H327" s="626"/>
      <c r="I327" s="646"/>
      <c r="J327" s="607"/>
      <c r="K327" s="633">
        <f t="shared" si="5"/>
        <v>2993648.52</v>
      </c>
      <c r="L327" s="738">
        <v>0</v>
      </c>
      <c r="N327" s="596"/>
      <c r="P327" s="599"/>
      <c r="V327" s="611"/>
      <c r="W327" s="612"/>
      <c r="X327" s="611"/>
    </row>
    <row r="328" spans="1:24" s="629" customFormat="1" ht="15" customHeight="1" x14ac:dyDescent="0.25">
      <c r="A328" s="613"/>
      <c r="B328" s="622"/>
      <c r="C328" s="623"/>
      <c r="D328" s="718" t="s">
        <v>724</v>
      </c>
      <c r="E328" s="432" t="s">
        <v>725</v>
      </c>
      <c r="F328" s="678"/>
      <c r="G328" s="631">
        <v>1763961.75</v>
      </c>
      <c r="H328" s="626"/>
      <c r="I328" s="646"/>
      <c r="J328" s="607"/>
      <c r="K328" s="633">
        <f t="shared" si="5"/>
        <v>1763961.75</v>
      </c>
      <c r="L328" s="729">
        <v>0</v>
      </c>
      <c r="N328" s="596"/>
      <c r="P328" s="599"/>
      <c r="V328" s="611"/>
      <c r="W328" s="612"/>
      <c r="X328" s="611"/>
    </row>
    <row r="329" spans="1:24" s="629" customFormat="1" ht="15" customHeight="1" x14ac:dyDescent="0.25">
      <c r="A329" s="613" t="s">
        <v>4107</v>
      </c>
      <c r="B329" s="622"/>
      <c r="C329" s="623"/>
      <c r="D329" s="718" t="s">
        <v>728</v>
      </c>
      <c r="E329" s="432" t="s">
        <v>729</v>
      </c>
      <c r="F329" s="748">
        <f>+F330+F331</f>
        <v>0</v>
      </c>
      <c r="G329" s="638">
        <v>2230407.75</v>
      </c>
      <c r="H329" s="626"/>
      <c r="I329" s="648">
        <v>0</v>
      </c>
      <c r="J329" s="607"/>
      <c r="K329" s="639">
        <f t="shared" si="5"/>
        <v>2230407.75</v>
      </c>
      <c r="L329" s="737">
        <v>0</v>
      </c>
      <c r="N329" s="596"/>
      <c r="P329" s="599"/>
      <c r="V329" s="611"/>
      <c r="W329" s="612"/>
      <c r="X329" s="611"/>
    </row>
    <row r="330" spans="1:24" s="629" customFormat="1" ht="15" customHeight="1" x14ac:dyDescent="0.25">
      <c r="A330" s="613"/>
      <c r="B330" s="622"/>
      <c r="C330" s="623"/>
      <c r="D330" s="685" t="s">
        <v>730</v>
      </c>
      <c r="E330" s="438" t="s">
        <v>731</v>
      </c>
      <c r="F330" s="630"/>
      <c r="G330" s="631">
        <v>2151002.62</v>
      </c>
      <c r="H330" s="626"/>
      <c r="I330" s="646"/>
      <c r="J330" s="745"/>
      <c r="K330" s="633">
        <f t="shared" ref="K330:K393" si="6">G330-I330</f>
        <v>2151002.62</v>
      </c>
      <c r="L330" s="738">
        <v>0</v>
      </c>
      <c r="N330" s="596"/>
      <c r="P330" s="599"/>
      <c r="V330" s="611"/>
      <c r="W330" s="612"/>
      <c r="X330" s="611"/>
    </row>
    <row r="331" spans="1:24" s="629" customFormat="1" ht="15" customHeight="1" x14ac:dyDescent="0.25">
      <c r="A331" s="613"/>
      <c r="B331" s="622"/>
      <c r="C331" s="623"/>
      <c r="D331" s="685" t="s">
        <v>733</v>
      </c>
      <c r="E331" s="438" t="s">
        <v>734</v>
      </c>
      <c r="F331" s="630"/>
      <c r="G331" s="631">
        <v>79405.13</v>
      </c>
      <c r="H331" s="626"/>
      <c r="I331" s="646"/>
      <c r="J331" s="607"/>
      <c r="K331" s="633">
        <f t="shared" si="6"/>
        <v>79405.13</v>
      </c>
      <c r="L331" s="738">
        <v>0</v>
      </c>
      <c r="N331" s="596"/>
      <c r="P331" s="599"/>
      <c r="V331" s="611"/>
      <c r="W331" s="612"/>
      <c r="X331" s="611"/>
    </row>
    <row r="332" spans="1:24" s="629" customFormat="1" ht="15" customHeight="1" x14ac:dyDescent="0.25">
      <c r="A332" s="613" t="s">
        <v>4107</v>
      </c>
      <c r="B332" s="622"/>
      <c r="C332" s="623"/>
      <c r="D332" s="718" t="s">
        <v>736</v>
      </c>
      <c r="E332" s="432" t="s">
        <v>737</v>
      </c>
      <c r="F332" s="748">
        <f>SUM(F333:F335)</f>
        <v>0</v>
      </c>
      <c r="G332" s="638">
        <v>14971222.75</v>
      </c>
      <c r="H332" s="626"/>
      <c r="I332" s="648">
        <v>0</v>
      </c>
      <c r="J332" s="607"/>
      <c r="K332" s="639">
        <f t="shared" si="6"/>
        <v>14971222.75</v>
      </c>
      <c r="L332" s="737">
        <v>220759.30499999999</v>
      </c>
      <c r="N332" s="596"/>
      <c r="P332" s="599"/>
      <c r="V332" s="611"/>
      <c r="W332" s="612"/>
      <c r="X332" s="611"/>
    </row>
    <row r="333" spans="1:24" s="629" customFormat="1" ht="15" customHeight="1" x14ac:dyDescent="0.25">
      <c r="A333" s="613"/>
      <c r="B333" s="622" t="s">
        <v>164</v>
      </c>
      <c r="C333" s="623"/>
      <c r="D333" s="685" t="s">
        <v>738</v>
      </c>
      <c r="E333" s="438" t="s">
        <v>3559</v>
      </c>
      <c r="F333" s="630"/>
      <c r="G333" s="631">
        <v>163049.82999999999</v>
      </c>
      <c r="H333" s="626"/>
      <c r="I333" s="646"/>
      <c r="J333" s="607"/>
      <c r="K333" s="633">
        <f t="shared" si="6"/>
        <v>163049.82999999999</v>
      </c>
      <c r="L333" s="738">
        <v>0</v>
      </c>
      <c r="N333" s="596"/>
      <c r="P333" s="599"/>
      <c r="V333" s="611"/>
      <c r="W333" s="612"/>
      <c r="X333" s="611"/>
    </row>
    <row r="334" spans="1:24" s="629" customFormat="1" ht="15" customHeight="1" x14ac:dyDescent="0.25">
      <c r="A334" s="613"/>
      <c r="B334" s="622"/>
      <c r="C334" s="623"/>
      <c r="D334" s="685" t="s">
        <v>739</v>
      </c>
      <c r="E334" s="438" t="s">
        <v>740</v>
      </c>
      <c r="F334" s="630"/>
      <c r="G334" s="631">
        <v>0</v>
      </c>
      <c r="H334" s="626"/>
      <c r="I334" s="646"/>
      <c r="J334" s="607"/>
      <c r="K334" s="633">
        <f t="shared" si="6"/>
        <v>0</v>
      </c>
      <c r="L334" s="738">
        <v>0</v>
      </c>
      <c r="N334" s="596"/>
      <c r="P334" s="599"/>
      <c r="V334" s="611"/>
      <c r="W334" s="612"/>
      <c r="X334" s="611"/>
    </row>
    <row r="335" spans="1:24" s="629" customFormat="1" ht="15" customHeight="1" x14ac:dyDescent="0.25">
      <c r="A335" s="613"/>
      <c r="B335" s="622"/>
      <c r="C335" s="623"/>
      <c r="D335" s="685" t="s">
        <v>741</v>
      </c>
      <c r="E335" s="438" t="s">
        <v>742</v>
      </c>
      <c r="F335" s="630"/>
      <c r="G335" s="631">
        <v>14808172.92</v>
      </c>
      <c r="H335" s="626"/>
      <c r="I335" s="646"/>
      <c r="J335" s="607"/>
      <c r="K335" s="633">
        <f t="shared" si="6"/>
        <v>14808172.92</v>
      </c>
      <c r="L335" s="721">
        <v>220759.30499999999</v>
      </c>
      <c r="N335" s="596"/>
      <c r="P335" s="599"/>
      <c r="V335" s="611"/>
      <c r="W335" s="612"/>
      <c r="X335" s="611"/>
    </row>
    <row r="336" spans="1:24" s="629" customFormat="1" ht="15" customHeight="1" x14ac:dyDescent="0.25">
      <c r="A336" s="613" t="s">
        <v>4107</v>
      </c>
      <c r="B336" s="622"/>
      <c r="C336" s="623"/>
      <c r="D336" s="716" t="s">
        <v>758</v>
      </c>
      <c r="E336" s="436" t="s">
        <v>759</v>
      </c>
      <c r="F336" s="735">
        <f>SUM(F337:F339)+F345</f>
        <v>0</v>
      </c>
      <c r="G336" s="732">
        <v>113171.53</v>
      </c>
      <c r="H336" s="626"/>
      <c r="I336" s="648">
        <v>0</v>
      </c>
      <c r="J336" s="607"/>
      <c r="K336" s="733">
        <f t="shared" si="6"/>
        <v>113171.53</v>
      </c>
      <c r="L336" s="736">
        <v>0</v>
      </c>
      <c r="N336" s="596"/>
      <c r="P336" s="599"/>
      <c r="V336" s="611"/>
      <c r="W336" s="612"/>
      <c r="X336" s="611"/>
    </row>
    <row r="337" spans="1:24" s="629" customFormat="1" ht="15" customHeight="1" x14ac:dyDescent="0.25">
      <c r="A337" s="613"/>
      <c r="B337" s="622" t="s">
        <v>164</v>
      </c>
      <c r="C337" s="623"/>
      <c r="D337" s="718" t="s">
        <v>760</v>
      </c>
      <c r="E337" s="432" t="s">
        <v>3560</v>
      </c>
      <c r="F337" s="678"/>
      <c r="G337" s="631">
        <v>0</v>
      </c>
      <c r="H337" s="626"/>
      <c r="I337" s="646"/>
      <c r="J337" s="607"/>
      <c r="K337" s="633">
        <f t="shared" si="6"/>
        <v>0</v>
      </c>
      <c r="L337" s="729">
        <v>0</v>
      </c>
      <c r="N337" s="596"/>
      <c r="P337" s="599"/>
      <c r="V337" s="611"/>
      <c r="W337" s="612"/>
      <c r="X337" s="611"/>
    </row>
    <row r="338" spans="1:24" s="629" customFormat="1" ht="15" customHeight="1" x14ac:dyDescent="0.25">
      <c r="A338" s="613"/>
      <c r="B338" s="622"/>
      <c r="C338" s="623"/>
      <c r="D338" s="718" t="s">
        <v>761</v>
      </c>
      <c r="E338" s="432" t="s">
        <v>762</v>
      </c>
      <c r="F338" s="678"/>
      <c r="G338" s="631">
        <v>0</v>
      </c>
      <c r="H338" s="626"/>
      <c r="I338" s="646"/>
      <c r="J338" s="607"/>
      <c r="K338" s="633">
        <f t="shared" si="6"/>
        <v>0</v>
      </c>
      <c r="L338" s="729">
        <v>0</v>
      </c>
      <c r="N338" s="596"/>
      <c r="P338" s="599"/>
      <c r="V338" s="611"/>
      <c r="W338" s="612"/>
      <c r="X338" s="611"/>
    </row>
    <row r="339" spans="1:24" s="629" customFormat="1" ht="15" customHeight="1" x14ac:dyDescent="0.25">
      <c r="A339" s="613" t="s">
        <v>4107</v>
      </c>
      <c r="B339" s="622"/>
      <c r="C339" s="623"/>
      <c r="D339" s="718" t="s">
        <v>763</v>
      </c>
      <c r="E339" s="432" t="s">
        <v>3561</v>
      </c>
      <c r="F339" s="748">
        <f>SUM(F340:F345)</f>
        <v>0</v>
      </c>
      <c r="G339" s="638">
        <v>113171.53</v>
      </c>
      <c r="H339" s="626"/>
      <c r="I339" s="648">
        <v>0</v>
      </c>
      <c r="J339" s="607"/>
      <c r="K339" s="639">
        <f t="shared" si="6"/>
        <v>113171.53</v>
      </c>
      <c r="L339" s="736">
        <v>0</v>
      </c>
      <c r="N339" s="596"/>
      <c r="P339" s="599"/>
      <c r="V339" s="611"/>
      <c r="W339" s="612"/>
      <c r="X339" s="611"/>
    </row>
    <row r="340" spans="1:24" s="629" customFormat="1" ht="15" customHeight="1" x14ac:dyDescent="0.25">
      <c r="A340" s="613"/>
      <c r="B340" s="622"/>
      <c r="C340" s="623"/>
      <c r="D340" s="685" t="s">
        <v>765</v>
      </c>
      <c r="E340" s="438" t="s">
        <v>766</v>
      </c>
      <c r="F340" s="630"/>
      <c r="G340" s="631">
        <v>0</v>
      </c>
      <c r="H340" s="626"/>
      <c r="I340" s="646"/>
      <c r="J340" s="607"/>
      <c r="K340" s="633">
        <f t="shared" si="6"/>
        <v>0</v>
      </c>
      <c r="L340" s="738">
        <v>0</v>
      </c>
      <c r="N340" s="596"/>
      <c r="P340" s="599"/>
      <c r="V340" s="611"/>
      <c r="W340" s="612"/>
      <c r="X340" s="611"/>
    </row>
    <row r="341" spans="1:24" s="629" customFormat="1" ht="15" customHeight="1" x14ac:dyDescent="0.25">
      <c r="A341" s="613"/>
      <c r="B341" s="622"/>
      <c r="C341" s="623"/>
      <c r="D341" s="685" t="s">
        <v>768</v>
      </c>
      <c r="E341" s="438" t="s">
        <v>1824</v>
      </c>
      <c r="F341" s="630"/>
      <c r="G341" s="631">
        <v>113171.53</v>
      </c>
      <c r="H341" s="626"/>
      <c r="I341" s="646"/>
      <c r="J341" s="607"/>
      <c r="K341" s="633">
        <f t="shared" si="6"/>
        <v>113171.53</v>
      </c>
      <c r="L341" s="738">
        <v>0</v>
      </c>
      <c r="N341" s="596"/>
      <c r="P341" s="599"/>
      <c r="V341" s="611"/>
      <c r="W341" s="612"/>
      <c r="X341" s="611"/>
    </row>
    <row r="342" spans="1:24" s="629" customFormat="1" ht="15" customHeight="1" x14ac:dyDescent="0.25">
      <c r="A342" s="613"/>
      <c r="B342" s="622"/>
      <c r="C342" s="623"/>
      <c r="D342" s="685" t="s">
        <v>769</v>
      </c>
      <c r="E342" s="438" t="s">
        <v>770</v>
      </c>
      <c r="F342" s="630"/>
      <c r="G342" s="631">
        <v>0</v>
      </c>
      <c r="H342" s="626"/>
      <c r="I342" s="646"/>
      <c r="J342" s="607"/>
      <c r="K342" s="633">
        <f t="shared" si="6"/>
        <v>0</v>
      </c>
      <c r="L342" s="738">
        <v>0</v>
      </c>
      <c r="N342" s="596"/>
      <c r="P342" s="599"/>
      <c r="V342" s="611"/>
      <c r="W342" s="612"/>
      <c r="X342" s="611"/>
    </row>
    <row r="343" spans="1:24" s="629" customFormat="1" ht="15" customHeight="1" x14ac:dyDescent="0.25">
      <c r="A343" s="613"/>
      <c r="B343" s="622"/>
      <c r="C343" s="623"/>
      <c r="D343" s="685" t="s">
        <v>771</v>
      </c>
      <c r="E343" s="438" t="s">
        <v>772</v>
      </c>
      <c r="F343" s="630"/>
      <c r="G343" s="631">
        <v>0</v>
      </c>
      <c r="H343" s="626"/>
      <c r="I343" s="646"/>
      <c r="J343" s="607"/>
      <c r="K343" s="633">
        <f t="shared" si="6"/>
        <v>0</v>
      </c>
      <c r="L343" s="738">
        <v>0</v>
      </c>
      <c r="N343" s="596"/>
      <c r="P343" s="599"/>
      <c r="V343" s="611"/>
      <c r="W343" s="612"/>
      <c r="X343" s="611"/>
    </row>
    <row r="344" spans="1:24" s="629" customFormat="1" ht="15" customHeight="1" x14ac:dyDescent="0.25">
      <c r="A344" s="613"/>
      <c r="B344" s="622"/>
      <c r="C344" s="623"/>
      <c r="D344" s="685" t="s">
        <v>773</v>
      </c>
      <c r="E344" s="438" t="s">
        <v>774</v>
      </c>
      <c r="F344" s="630"/>
      <c r="G344" s="631">
        <v>0</v>
      </c>
      <c r="H344" s="626"/>
      <c r="I344" s="646"/>
      <c r="J344" s="607"/>
      <c r="K344" s="633">
        <f t="shared" si="6"/>
        <v>0</v>
      </c>
      <c r="L344" s="738">
        <v>0</v>
      </c>
      <c r="N344" s="596"/>
      <c r="P344" s="599"/>
      <c r="V344" s="611"/>
      <c r="W344" s="612"/>
      <c r="X344" s="611"/>
    </row>
    <row r="345" spans="1:24" s="689" customFormat="1" ht="15" customHeight="1" x14ac:dyDescent="0.25">
      <c r="A345" s="613"/>
      <c r="B345" s="622"/>
      <c r="C345" s="623"/>
      <c r="D345" s="685" t="s">
        <v>3562</v>
      </c>
      <c r="E345" s="438" t="s">
        <v>3563</v>
      </c>
      <c r="F345" s="630"/>
      <c r="G345" s="631">
        <v>0</v>
      </c>
      <c r="H345" s="626"/>
      <c r="I345" s="667"/>
      <c r="J345" s="607"/>
      <c r="K345" s="633">
        <f t="shared" si="6"/>
        <v>0</v>
      </c>
      <c r="L345" s="738">
        <v>0</v>
      </c>
      <c r="N345" s="596"/>
      <c r="P345" s="599"/>
      <c r="V345" s="611"/>
      <c r="W345" s="612"/>
      <c r="X345" s="611"/>
    </row>
    <row r="346" spans="1:24" s="629" customFormat="1" ht="15" customHeight="1" x14ac:dyDescent="0.25">
      <c r="A346" s="613" t="s">
        <v>4107</v>
      </c>
      <c r="B346" s="622"/>
      <c r="C346" s="623"/>
      <c r="D346" s="718" t="s">
        <v>775</v>
      </c>
      <c r="E346" s="432" t="s">
        <v>776</v>
      </c>
      <c r="F346" s="748">
        <f>SUM(F347:F349)</f>
        <v>0</v>
      </c>
      <c r="G346" s="638">
        <v>0</v>
      </c>
      <c r="H346" s="626"/>
      <c r="I346" s="648">
        <v>0</v>
      </c>
      <c r="J346" s="607"/>
      <c r="K346" s="639">
        <f t="shared" si="6"/>
        <v>0</v>
      </c>
      <c r="L346" s="736">
        <v>0</v>
      </c>
      <c r="N346" s="596"/>
      <c r="P346" s="599"/>
      <c r="V346" s="611"/>
      <c r="W346" s="612"/>
      <c r="X346" s="611"/>
    </row>
    <row r="347" spans="1:24" s="629" customFormat="1" ht="15" customHeight="1" x14ac:dyDescent="0.25">
      <c r="A347" s="613"/>
      <c r="B347" s="622" t="s">
        <v>164</v>
      </c>
      <c r="C347" s="623"/>
      <c r="D347" s="685" t="s">
        <v>777</v>
      </c>
      <c r="E347" s="438" t="s">
        <v>3564</v>
      </c>
      <c r="F347" s="630"/>
      <c r="G347" s="631">
        <v>0</v>
      </c>
      <c r="H347" s="626"/>
      <c r="I347" s="646"/>
      <c r="J347" s="607"/>
      <c r="K347" s="633">
        <f t="shared" si="6"/>
        <v>0</v>
      </c>
      <c r="L347" s="738">
        <v>0</v>
      </c>
      <c r="N347" s="596"/>
      <c r="P347" s="599"/>
      <c r="V347" s="611"/>
      <c r="W347" s="612"/>
      <c r="X347" s="611"/>
    </row>
    <row r="348" spans="1:24" s="629" customFormat="1" ht="15" customHeight="1" x14ac:dyDescent="0.25">
      <c r="A348" s="613"/>
      <c r="B348" s="622"/>
      <c r="C348" s="623"/>
      <c r="D348" s="685" t="s">
        <v>778</v>
      </c>
      <c r="E348" s="438" t="s">
        <v>779</v>
      </c>
      <c r="F348" s="630"/>
      <c r="G348" s="631">
        <v>0</v>
      </c>
      <c r="H348" s="626"/>
      <c r="I348" s="646"/>
      <c r="J348" s="607"/>
      <c r="K348" s="633">
        <f t="shared" si="6"/>
        <v>0</v>
      </c>
      <c r="L348" s="738">
        <v>0</v>
      </c>
      <c r="N348" s="596"/>
      <c r="P348" s="599"/>
      <c r="V348" s="611"/>
      <c r="W348" s="612"/>
      <c r="X348" s="611"/>
    </row>
    <row r="349" spans="1:24" s="629" customFormat="1" ht="15" customHeight="1" x14ac:dyDescent="0.25">
      <c r="A349" s="613"/>
      <c r="B349" s="622" t="s">
        <v>1414</v>
      </c>
      <c r="C349" s="623"/>
      <c r="D349" s="685" t="s">
        <v>780</v>
      </c>
      <c r="E349" s="438" t="s">
        <v>3565</v>
      </c>
      <c r="F349" s="630"/>
      <c r="G349" s="631">
        <v>0</v>
      </c>
      <c r="H349" s="626"/>
      <c r="I349" s="646"/>
      <c r="J349" s="607"/>
      <c r="K349" s="633">
        <f t="shared" si="6"/>
        <v>0</v>
      </c>
      <c r="L349" s="738">
        <v>0</v>
      </c>
      <c r="N349" s="596"/>
      <c r="P349" s="599"/>
      <c r="V349" s="611"/>
      <c r="W349" s="612"/>
      <c r="X349" s="611"/>
    </row>
    <row r="350" spans="1:24" s="629" customFormat="1" ht="15" customHeight="1" x14ac:dyDescent="0.25">
      <c r="A350" s="613" t="s">
        <v>4107</v>
      </c>
      <c r="B350" s="622"/>
      <c r="C350" s="623"/>
      <c r="D350" s="716" t="s">
        <v>781</v>
      </c>
      <c r="E350" s="436" t="s">
        <v>782</v>
      </c>
      <c r="F350" s="735">
        <f>SUM(F351:F352)</f>
        <v>0</v>
      </c>
      <c r="G350" s="732">
        <v>289663.34999999998</v>
      </c>
      <c r="H350" s="626"/>
      <c r="I350" s="648">
        <v>0</v>
      </c>
      <c r="J350" s="607"/>
      <c r="K350" s="733">
        <f t="shared" si="6"/>
        <v>289663.34999999998</v>
      </c>
      <c r="L350" s="736">
        <v>0</v>
      </c>
      <c r="N350" s="596"/>
      <c r="P350" s="599"/>
      <c r="V350" s="611"/>
      <c r="W350" s="612"/>
      <c r="X350" s="611"/>
    </row>
    <row r="351" spans="1:24" s="629" customFormat="1" ht="15" customHeight="1" x14ac:dyDescent="0.25">
      <c r="A351" s="613"/>
      <c r="B351" s="622"/>
      <c r="C351" s="623"/>
      <c r="D351" s="718" t="s">
        <v>783</v>
      </c>
      <c r="E351" s="432" t="s">
        <v>784</v>
      </c>
      <c r="F351" s="678"/>
      <c r="G351" s="631">
        <v>1772.79</v>
      </c>
      <c r="H351" s="626"/>
      <c r="I351" s="646"/>
      <c r="J351" s="607"/>
      <c r="K351" s="633">
        <f t="shared" si="6"/>
        <v>1772.79</v>
      </c>
      <c r="L351" s="729">
        <v>0</v>
      </c>
      <c r="N351" s="596"/>
      <c r="P351" s="599"/>
      <c r="V351" s="611"/>
      <c r="W351" s="612"/>
      <c r="X351" s="611"/>
    </row>
    <row r="352" spans="1:24" s="629" customFormat="1" ht="15" customHeight="1" x14ac:dyDescent="0.25">
      <c r="A352" s="613"/>
      <c r="B352" s="622"/>
      <c r="C352" s="623"/>
      <c r="D352" s="718" t="s">
        <v>786</v>
      </c>
      <c r="E352" s="432" t="s">
        <v>787</v>
      </c>
      <c r="F352" s="678"/>
      <c r="G352" s="631">
        <v>287890.56</v>
      </c>
      <c r="H352" s="626"/>
      <c r="I352" s="646"/>
      <c r="J352" s="607"/>
      <c r="K352" s="633">
        <f t="shared" si="6"/>
        <v>287890.56</v>
      </c>
      <c r="L352" s="729">
        <v>0</v>
      </c>
      <c r="N352" s="596"/>
      <c r="P352" s="599"/>
      <c r="V352" s="611"/>
      <c r="W352" s="612"/>
      <c r="X352" s="611"/>
    </row>
    <row r="353" spans="1:24" s="629" customFormat="1" ht="15" customHeight="1" x14ac:dyDescent="0.25">
      <c r="A353" s="613" t="s">
        <v>4107</v>
      </c>
      <c r="B353" s="622"/>
      <c r="C353" s="623"/>
      <c r="D353" s="458" t="s">
        <v>789</v>
      </c>
      <c r="E353" s="443" t="s">
        <v>790</v>
      </c>
      <c r="F353" s="450">
        <f>SUM(F354:F360)</f>
        <v>0</v>
      </c>
      <c r="G353" s="659">
        <v>6356725.4000000004</v>
      </c>
      <c r="H353" s="626"/>
      <c r="I353" s="660">
        <v>0</v>
      </c>
      <c r="J353" s="607"/>
      <c r="K353" s="608">
        <f t="shared" si="6"/>
        <v>6356725.4000000004</v>
      </c>
      <c r="L353" s="749">
        <v>158473.45549999998</v>
      </c>
      <c r="N353" s="596"/>
      <c r="P353" s="599"/>
      <c r="V353" s="611"/>
      <c r="W353" s="612"/>
      <c r="X353" s="611"/>
    </row>
    <row r="354" spans="1:24" s="629" customFormat="1" ht="15" customHeight="1" x14ac:dyDescent="0.25">
      <c r="A354" s="613"/>
      <c r="B354" s="622"/>
      <c r="C354" s="623"/>
      <c r="D354" s="716" t="s">
        <v>791</v>
      </c>
      <c r="E354" s="433" t="s">
        <v>792</v>
      </c>
      <c r="F354" s="655"/>
      <c r="G354" s="662">
        <v>2090559.66</v>
      </c>
      <c r="H354" s="626"/>
      <c r="I354" s="646"/>
      <c r="J354" s="607"/>
      <c r="K354" s="663">
        <f t="shared" si="6"/>
        <v>2090559.66</v>
      </c>
      <c r="L354" s="746">
        <v>110207.2055</v>
      </c>
      <c r="N354" s="596"/>
      <c r="P354" s="599"/>
      <c r="V354" s="611"/>
      <c r="W354" s="612"/>
      <c r="X354" s="611"/>
    </row>
    <row r="355" spans="1:24" s="629" customFormat="1" ht="15" customHeight="1" x14ac:dyDescent="0.25">
      <c r="A355" s="613"/>
      <c r="B355" s="622"/>
      <c r="C355" s="623"/>
      <c r="D355" s="716" t="s">
        <v>794</v>
      </c>
      <c r="E355" s="433" t="s">
        <v>795</v>
      </c>
      <c r="F355" s="655"/>
      <c r="G355" s="662">
        <v>1096310.8899999999</v>
      </c>
      <c r="H355" s="626"/>
      <c r="I355" s="646"/>
      <c r="J355" s="607"/>
      <c r="K355" s="663">
        <f t="shared" si="6"/>
        <v>1096310.8899999999</v>
      </c>
      <c r="L355" s="746">
        <v>0</v>
      </c>
      <c r="N355" s="596"/>
      <c r="P355" s="599"/>
      <c r="V355" s="611"/>
      <c r="W355" s="612"/>
      <c r="X355" s="611"/>
    </row>
    <row r="356" spans="1:24" s="629" customFormat="1" ht="15" customHeight="1" x14ac:dyDescent="0.25">
      <c r="A356" s="613"/>
      <c r="B356" s="622"/>
      <c r="C356" s="623"/>
      <c r="D356" s="716" t="s">
        <v>797</v>
      </c>
      <c r="E356" s="433" t="s">
        <v>798</v>
      </c>
      <c r="F356" s="655"/>
      <c r="G356" s="662">
        <v>2966593.53</v>
      </c>
      <c r="H356" s="626"/>
      <c r="I356" s="646"/>
      <c r="J356" s="607"/>
      <c r="K356" s="663">
        <f t="shared" si="6"/>
        <v>2966593.53</v>
      </c>
      <c r="L356" s="746">
        <v>48266.25</v>
      </c>
      <c r="N356" s="596"/>
      <c r="P356" s="599"/>
      <c r="V356" s="611"/>
      <c r="W356" s="612"/>
      <c r="X356" s="611"/>
    </row>
    <row r="357" spans="1:24" s="629" customFormat="1" ht="15" customHeight="1" x14ac:dyDescent="0.25">
      <c r="A357" s="613"/>
      <c r="B357" s="622"/>
      <c r="C357" s="623"/>
      <c r="D357" s="716" t="s">
        <v>800</v>
      </c>
      <c r="E357" s="433" t="s">
        <v>801</v>
      </c>
      <c r="F357" s="655"/>
      <c r="G357" s="662">
        <v>34818.25</v>
      </c>
      <c r="H357" s="626"/>
      <c r="I357" s="646"/>
      <c r="J357" s="607"/>
      <c r="K357" s="663">
        <f t="shared" si="6"/>
        <v>34818.25</v>
      </c>
      <c r="L357" s="746">
        <v>0</v>
      </c>
      <c r="N357" s="596"/>
      <c r="P357" s="599"/>
      <c r="V357" s="611"/>
      <c r="W357" s="612"/>
      <c r="X357" s="611"/>
    </row>
    <row r="358" spans="1:24" s="629" customFormat="1" ht="15" customHeight="1" x14ac:dyDescent="0.25">
      <c r="A358" s="613"/>
      <c r="B358" s="622"/>
      <c r="C358" s="623"/>
      <c r="D358" s="716" t="s">
        <v>803</v>
      </c>
      <c r="E358" s="433" t="s">
        <v>804</v>
      </c>
      <c r="F358" s="655"/>
      <c r="G358" s="662">
        <v>158404.9</v>
      </c>
      <c r="H358" s="626"/>
      <c r="I358" s="646"/>
      <c r="J358" s="607"/>
      <c r="K358" s="663">
        <f t="shared" si="6"/>
        <v>158404.9</v>
      </c>
      <c r="L358" s="746">
        <v>0</v>
      </c>
      <c r="N358" s="596"/>
      <c r="P358" s="599"/>
      <c r="V358" s="611"/>
      <c r="W358" s="612"/>
      <c r="X358" s="611"/>
    </row>
    <row r="359" spans="1:24" s="629" customFormat="1" ht="15" customHeight="1" x14ac:dyDescent="0.25">
      <c r="A359" s="613"/>
      <c r="B359" s="622"/>
      <c r="C359" s="623"/>
      <c r="D359" s="716" t="s">
        <v>806</v>
      </c>
      <c r="E359" s="433" t="s">
        <v>807</v>
      </c>
      <c r="F359" s="655"/>
      <c r="G359" s="662">
        <v>10038.17</v>
      </c>
      <c r="H359" s="626"/>
      <c r="I359" s="646"/>
      <c r="J359" s="607"/>
      <c r="K359" s="663">
        <f t="shared" si="6"/>
        <v>10038.17</v>
      </c>
      <c r="L359" s="746">
        <v>0</v>
      </c>
      <c r="N359" s="596"/>
      <c r="P359" s="599"/>
      <c r="V359" s="611"/>
      <c r="W359" s="612"/>
      <c r="X359" s="611"/>
    </row>
    <row r="360" spans="1:24" s="629" customFormat="1" ht="15" customHeight="1" x14ac:dyDescent="0.25">
      <c r="A360" s="750"/>
      <c r="B360" s="751" t="s">
        <v>164</v>
      </c>
      <c r="C360" s="752"/>
      <c r="D360" s="716" t="s">
        <v>809</v>
      </c>
      <c r="E360" s="433" t="s">
        <v>3566</v>
      </c>
      <c r="F360" s="655"/>
      <c r="G360" s="662">
        <v>0</v>
      </c>
      <c r="H360" s="626"/>
      <c r="I360" s="646"/>
      <c r="J360" s="607"/>
      <c r="K360" s="663">
        <f t="shared" si="6"/>
        <v>0</v>
      </c>
      <c r="L360" s="746">
        <v>0</v>
      </c>
      <c r="N360" s="596"/>
      <c r="P360" s="599"/>
      <c r="V360" s="611"/>
      <c r="W360" s="612"/>
      <c r="X360" s="611"/>
    </row>
    <row r="361" spans="1:24" s="629" customFormat="1" ht="15" customHeight="1" x14ac:dyDescent="0.25">
      <c r="A361" s="613" t="s">
        <v>4107</v>
      </c>
      <c r="B361" s="622"/>
      <c r="C361" s="623"/>
      <c r="D361" s="458" t="s">
        <v>810</v>
      </c>
      <c r="E361" s="443" t="s">
        <v>811</v>
      </c>
      <c r="F361" s="450">
        <f>+F362+F363+F366+F369+F370</f>
        <v>0</v>
      </c>
      <c r="G361" s="659">
        <v>3966259.0799999996</v>
      </c>
      <c r="H361" s="626"/>
      <c r="I361" s="660">
        <v>0</v>
      </c>
      <c r="J361" s="607"/>
      <c r="K361" s="608">
        <f t="shared" si="6"/>
        <v>3966259.0799999996</v>
      </c>
      <c r="L361" s="749">
        <v>149044.58250000002</v>
      </c>
      <c r="N361" s="596"/>
      <c r="P361" s="599"/>
      <c r="V361" s="611"/>
      <c r="W361" s="612"/>
      <c r="X361" s="611"/>
    </row>
    <row r="362" spans="1:24" s="629" customFormat="1" ht="15" customHeight="1" x14ac:dyDescent="0.25">
      <c r="A362" s="613"/>
      <c r="B362" s="622"/>
      <c r="C362" s="623"/>
      <c r="D362" s="716" t="s">
        <v>812</v>
      </c>
      <c r="E362" s="433" t="s">
        <v>813</v>
      </c>
      <c r="F362" s="655"/>
      <c r="G362" s="662">
        <v>422694.29</v>
      </c>
      <c r="H362" s="626"/>
      <c r="I362" s="646"/>
      <c r="J362" s="607"/>
      <c r="K362" s="663">
        <f t="shared" si="6"/>
        <v>422694.29</v>
      </c>
      <c r="L362" s="746">
        <v>0</v>
      </c>
      <c r="N362" s="596"/>
      <c r="P362" s="599"/>
      <c r="V362" s="611"/>
      <c r="W362" s="612"/>
      <c r="X362" s="611"/>
    </row>
    <row r="363" spans="1:24" s="629" customFormat="1" ht="15" customHeight="1" x14ac:dyDescent="0.25">
      <c r="A363" s="613" t="s">
        <v>4107</v>
      </c>
      <c r="B363" s="622"/>
      <c r="C363" s="623"/>
      <c r="D363" s="716" t="s">
        <v>816</v>
      </c>
      <c r="E363" s="433" t="s">
        <v>817</v>
      </c>
      <c r="F363" s="451">
        <f>+F364+F365</f>
        <v>0</v>
      </c>
      <c r="G363" s="656">
        <v>3543564.7899999996</v>
      </c>
      <c r="H363" s="626"/>
      <c r="I363" s="648">
        <v>0</v>
      </c>
      <c r="J363" s="607"/>
      <c r="K363" s="657">
        <f t="shared" si="6"/>
        <v>3543564.7899999996</v>
      </c>
      <c r="L363" s="730">
        <v>149044.58250000002</v>
      </c>
      <c r="N363" s="596"/>
      <c r="P363" s="599"/>
      <c r="V363" s="611"/>
      <c r="W363" s="612"/>
      <c r="X363" s="611"/>
    </row>
    <row r="364" spans="1:24" s="629" customFormat="1" ht="15" customHeight="1" x14ac:dyDescent="0.25">
      <c r="A364" s="613"/>
      <c r="B364" s="622"/>
      <c r="C364" s="623"/>
      <c r="D364" s="718" t="s">
        <v>818</v>
      </c>
      <c r="E364" s="436" t="s">
        <v>819</v>
      </c>
      <c r="F364" s="731"/>
      <c r="G364" s="741">
        <v>3295644.7199999997</v>
      </c>
      <c r="H364" s="626"/>
      <c r="I364" s="646"/>
      <c r="J364" s="607"/>
      <c r="K364" s="742">
        <f t="shared" si="6"/>
        <v>3295644.7199999997</v>
      </c>
      <c r="L364" s="746">
        <v>149044.58250000002</v>
      </c>
      <c r="N364" s="596"/>
      <c r="P364" s="599"/>
      <c r="V364" s="611"/>
      <c r="W364" s="612"/>
      <c r="X364" s="611"/>
    </row>
    <row r="365" spans="1:24" s="629" customFormat="1" ht="15" customHeight="1" x14ac:dyDescent="0.25">
      <c r="A365" s="613"/>
      <c r="B365" s="622"/>
      <c r="C365" s="623"/>
      <c r="D365" s="718" t="s">
        <v>821</v>
      </c>
      <c r="E365" s="436" t="s">
        <v>822</v>
      </c>
      <c r="F365" s="731"/>
      <c r="G365" s="741">
        <v>247920.07</v>
      </c>
      <c r="H365" s="626"/>
      <c r="I365" s="646"/>
      <c r="J365" s="607"/>
      <c r="K365" s="742">
        <f t="shared" si="6"/>
        <v>247920.07</v>
      </c>
      <c r="L365" s="746">
        <v>0</v>
      </c>
      <c r="N365" s="596"/>
      <c r="P365" s="599"/>
      <c r="V365" s="611"/>
      <c r="W365" s="612"/>
      <c r="X365" s="611"/>
    </row>
    <row r="366" spans="1:24" s="629" customFormat="1" ht="15" customHeight="1" x14ac:dyDescent="0.25">
      <c r="A366" s="613" t="s">
        <v>4107</v>
      </c>
      <c r="B366" s="622"/>
      <c r="C366" s="623"/>
      <c r="D366" s="716" t="s">
        <v>825</v>
      </c>
      <c r="E366" s="433" t="s">
        <v>826</v>
      </c>
      <c r="F366" s="616">
        <f>+F367+F368</f>
        <v>0</v>
      </c>
      <c r="G366" s="617">
        <v>0</v>
      </c>
      <c r="H366" s="626"/>
      <c r="I366" s="648">
        <v>0</v>
      </c>
      <c r="J366" s="607"/>
      <c r="K366" s="619">
        <f t="shared" si="6"/>
        <v>0</v>
      </c>
      <c r="L366" s="730">
        <v>0</v>
      </c>
      <c r="N366" s="596"/>
      <c r="P366" s="599"/>
      <c r="V366" s="611"/>
      <c r="W366" s="612"/>
      <c r="X366" s="611"/>
    </row>
    <row r="367" spans="1:24" s="629" customFormat="1" ht="15" customHeight="1" x14ac:dyDescent="0.25">
      <c r="A367" s="613"/>
      <c r="B367" s="622"/>
      <c r="C367" s="623"/>
      <c r="D367" s="718" t="s">
        <v>827</v>
      </c>
      <c r="E367" s="436" t="s">
        <v>828</v>
      </c>
      <c r="F367" s="731"/>
      <c r="G367" s="741">
        <v>0</v>
      </c>
      <c r="H367" s="626"/>
      <c r="I367" s="646"/>
      <c r="J367" s="607"/>
      <c r="K367" s="742">
        <f t="shared" si="6"/>
        <v>0</v>
      </c>
      <c r="L367" s="746">
        <v>0</v>
      </c>
      <c r="N367" s="596"/>
      <c r="P367" s="599"/>
      <c r="V367" s="611"/>
      <c r="W367" s="612"/>
      <c r="X367" s="611"/>
    </row>
    <row r="368" spans="1:24" s="629" customFormat="1" ht="15" customHeight="1" x14ac:dyDescent="0.25">
      <c r="A368" s="613"/>
      <c r="B368" s="622"/>
      <c r="C368" s="623"/>
      <c r="D368" s="718" t="s">
        <v>829</v>
      </c>
      <c r="E368" s="436" t="s">
        <v>830</v>
      </c>
      <c r="F368" s="731"/>
      <c r="G368" s="741">
        <v>0</v>
      </c>
      <c r="H368" s="626"/>
      <c r="I368" s="646"/>
      <c r="J368" s="607"/>
      <c r="K368" s="742">
        <f t="shared" si="6"/>
        <v>0</v>
      </c>
      <c r="L368" s="746">
        <v>0</v>
      </c>
      <c r="N368" s="596"/>
      <c r="P368" s="599"/>
      <c r="V368" s="611"/>
      <c r="W368" s="612"/>
      <c r="X368" s="611"/>
    </row>
    <row r="369" spans="1:24" s="578" customFormat="1" ht="15" customHeight="1" x14ac:dyDescent="0.25">
      <c r="A369" s="649"/>
      <c r="B369" s="650"/>
      <c r="C369" s="651"/>
      <c r="D369" s="716" t="s">
        <v>3567</v>
      </c>
      <c r="E369" s="433" t="s">
        <v>3568</v>
      </c>
      <c r="F369" s="655"/>
      <c r="G369" s="662">
        <v>0</v>
      </c>
      <c r="H369" s="626"/>
      <c r="I369" s="646"/>
      <c r="J369" s="607"/>
      <c r="K369" s="663">
        <f t="shared" si="6"/>
        <v>0</v>
      </c>
      <c r="L369" s="730">
        <v>0</v>
      </c>
      <c r="N369" s="596"/>
      <c r="P369" s="599"/>
      <c r="V369" s="611"/>
      <c r="W369" s="612"/>
      <c r="X369" s="611"/>
    </row>
    <row r="370" spans="1:24" s="578" customFormat="1" ht="15" customHeight="1" x14ac:dyDescent="0.25">
      <c r="A370" s="753"/>
      <c r="B370" s="754" t="s">
        <v>164</v>
      </c>
      <c r="C370" s="755"/>
      <c r="D370" s="716" t="s">
        <v>831</v>
      </c>
      <c r="E370" s="433" t="s">
        <v>3569</v>
      </c>
      <c r="F370" s="655"/>
      <c r="G370" s="662">
        <v>0</v>
      </c>
      <c r="H370" s="626"/>
      <c r="I370" s="646"/>
      <c r="J370" s="607"/>
      <c r="K370" s="663">
        <f t="shared" si="6"/>
        <v>0</v>
      </c>
      <c r="L370" s="730">
        <v>0</v>
      </c>
      <c r="N370" s="596"/>
      <c r="P370" s="599"/>
      <c r="V370" s="611"/>
      <c r="W370" s="612"/>
      <c r="X370" s="611"/>
    </row>
    <row r="371" spans="1:24" s="629" customFormat="1" ht="15" customHeight="1" x14ac:dyDescent="0.25">
      <c r="A371" s="613" t="s">
        <v>4107</v>
      </c>
      <c r="B371" s="622"/>
      <c r="C371" s="623"/>
      <c r="D371" s="756" t="s">
        <v>1828</v>
      </c>
      <c r="E371" s="448" t="s">
        <v>1829</v>
      </c>
      <c r="F371" s="757"/>
      <c r="G371" s="758">
        <v>221924709.37</v>
      </c>
      <c r="H371" s="626"/>
      <c r="I371" s="660"/>
      <c r="J371" s="607"/>
      <c r="K371" s="759">
        <f t="shared" si="6"/>
        <v>221924709.37</v>
      </c>
      <c r="L371" s="760">
        <v>26134532.661131218</v>
      </c>
      <c r="N371" s="596"/>
      <c r="P371" s="599"/>
      <c r="V371" s="611"/>
      <c r="W371" s="612"/>
      <c r="X371" s="611"/>
    </row>
    <row r="372" spans="1:24" s="629" customFormat="1" ht="15" customHeight="1" x14ac:dyDescent="0.25">
      <c r="A372" s="613" t="s">
        <v>4107</v>
      </c>
      <c r="B372" s="622"/>
      <c r="C372" s="623"/>
      <c r="D372" s="458" t="s">
        <v>833</v>
      </c>
      <c r="E372" s="443" t="s">
        <v>834</v>
      </c>
      <c r="F372" s="450">
        <f>+F373+F382</f>
        <v>0</v>
      </c>
      <c r="G372" s="659">
        <v>179804816.38</v>
      </c>
      <c r="H372" s="626"/>
      <c r="I372" s="648">
        <v>0</v>
      </c>
      <c r="J372" s="607"/>
      <c r="K372" s="608">
        <f t="shared" si="6"/>
        <v>179804816.38</v>
      </c>
      <c r="L372" s="749">
        <v>21925328.292629689</v>
      </c>
      <c r="N372" s="596"/>
      <c r="P372" s="599"/>
      <c r="V372" s="611"/>
      <c r="W372" s="612"/>
      <c r="X372" s="611"/>
    </row>
    <row r="373" spans="1:24" s="629" customFormat="1" ht="15" customHeight="1" x14ac:dyDescent="0.25">
      <c r="A373" s="613" t="s">
        <v>4107</v>
      </c>
      <c r="B373" s="622"/>
      <c r="C373" s="623"/>
      <c r="D373" s="716" t="s">
        <v>835</v>
      </c>
      <c r="E373" s="433" t="s">
        <v>836</v>
      </c>
      <c r="F373" s="451">
        <f>+F374+F378</f>
        <v>0</v>
      </c>
      <c r="G373" s="656">
        <v>94498084.879999995</v>
      </c>
      <c r="H373" s="626"/>
      <c r="I373" s="648">
        <v>0</v>
      </c>
      <c r="J373" s="607"/>
      <c r="K373" s="657">
        <f t="shared" si="6"/>
        <v>94498084.879999995</v>
      </c>
      <c r="L373" s="730">
        <v>10761469.415470475</v>
      </c>
      <c r="N373" s="596"/>
      <c r="P373" s="599"/>
      <c r="V373" s="611"/>
      <c r="W373" s="612"/>
      <c r="X373" s="611"/>
    </row>
    <row r="374" spans="1:24" s="629" customFormat="1" ht="15" customHeight="1" x14ac:dyDescent="0.25">
      <c r="A374" s="613" t="s">
        <v>4107</v>
      </c>
      <c r="B374" s="622"/>
      <c r="C374" s="623"/>
      <c r="D374" s="718" t="s">
        <v>837</v>
      </c>
      <c r="E374" s="437" t="s">
        <v>838</v>
      </c>
      <c r="F374" s="624">
        <f>SUM(F375:F377)</f>
        <v>0</v>
      </c>
      <c r="G374" s="625">
        <v>86222130.659999996</v>
      </c>
      <c r="H374" s="626"/>
      <c r="I374" s="648">
        <v>0</v>
      </c>
      <c r="J374" s="607"/>
      <c r="K374" s="627">
        <f t="shared" si="6"/>
        <v>86222130.659999996</v>
      </c>
      <c r="L374" s="737">
        <v>8693834.077170128</v>
      </c>
      <c r="N374" s="596"/>
      <c r="P374" s="599"/>
      <c r="V374" s="611"/>
      <c r="W374" s="612"/>
      <c r="X374" s="611"/>
    </row>
    <row r="375" spans="1:24" s="629" customFormat="1" ht="15" customHeight="1" x14ac:dyDescent="0.25">
      <c r="A375" s="613"/>
      <c r="B375" s="622"/>
      <c r="C375" s="623"/>
      <c r="D375" s="718" t="s">
        <v>839</v>
      </c>
      <c r="E375" s="432" t="s">
        <v>840</v>
      </c>
      <c r="F375" s="678"/>
      <c r="G375" s="638">
        <v>75623222.030000001</v>
      </c>
      <c r="H375" s="626"/>
      <c r="I375" s="646"/>
      <c r="J375" s="607"/>
      <c r="K375" s="639">
        <f t="shared" si="6"/>
        <v>75623222.030000001</v>
      </c>
      <c r="L375" s="729">
        <v>0</v>
      </c>
      <c r="N375" s="596"/>
      <c r="P375" s="599"/>
      <c r="V375" s="611"/>
      <c r="W375" s="612"/>
      <c r="X375" s="611"/>
    </row>
    <row r="376" spans="1:24" s="629" customFormat="1" ht="15" customHeight="1" x14ac:dyDescent="0.25">
      <c r="A376" s="613"/>
      <c r="B376" s="622"/>
      <c r="C376" s="623"/>
      <c r="D376" s="718" t="s">
        <v>841</v>
      </c>
      <c r="E376" s="432" t="s">
        <v>842</v>
      </c>
      <c r="F376" s="678"/>
      <c r="G376" s="638">
        <v>10598908.630000001</v>
      </c>
      <c r="H376" s="626"/>
      <c r="I376" s="646"/>
      <c r="J376" s="607"/>
      <c r="K376" s="639">
        <f t="shared" si="6"/>
        <v>10598908.630000001</v>
      </c>
      <c r="L376" s="729">
        <v>8693834.077170128</v>
      </c>
      <c r="N376" s="596"/>
      <c r="P376" s="599"/>
      <c r="V376" s="611"/>
      <c r="W376" s="612"/>
      <c r="X376" s="611"/>
    </row>
    <row r="377" spans="1:24" s="629" customFormat="1" ht="15" customHeight="1" x14ac:dyDescent="0.25">
      <c r="A377" s="613"/>
      <c r="B377" s="622"/>
      <c r="C377" s="623"/>
      <c r="D377" s="718" t="s">
        <v>843</v>
      </c>
      <c r="E377" s="432" t="s">
        <v>844</v>
      </c>
      <c r="F377" s="678"/>
      <c r="G377" s="638">
        <v>0</v>
      </c>
      <c r="H377" s="626"/>
      <c r="I377" s="646"/>
      <c r="J377" s="607"/>
      <c r="K377" s="639">
        <f t="shared" si="6"/>
        <v>0</v>
      </c>
      <c r="L377" s="729">
        <v>0</v>
      </c>
      <c r="N377" s="596"/>
      <c r="P377" s="599"/>
      <c r="V377" s="611"/>
      <c r="W377" s="612"/>
      <c r="X377" s="611"/>
    </row>
    <row r="378" spans="1:24" s="629" customFormat="1" ht="15" customHeight="1" x14ac:dyDescent="0.25">
      <c r="A378" s="613" t="s">
        <v>4107</v>
      </c>
      <c r="B378" s="622"/>
      <c r="C378" s="623"/>
      <c r="D378" s="718" t="s">
        <v>845</v>
      </c>
      <c r="E378" s="437" t="s">
        <v>846</v>
      </c>
      <c r="F378" s="624">
        <f>SUM(F379:F381)</f>
        <v>0</v>
      </c>
      <c r="G378" s="625">
        <v>8275954.2200000007</v>
      </c>
      <c r="H378" s="626"/>
      <c r="I378" s="648">
        <v>0</v>
      </c>
      <c r="J378" s="607"/>
      <c r="K378" s="627">
        <f t="shared" si="6"/>
        <v>8275954.2200000007</v>
      </c>
      <c r="L378" s="737">
        <v>2067635.3383003478</v>
      </c>
      <c r="N378" s="596"/>
      <c r="P378" s="599"/>
      <c r="V378" s="611"/>
      <c r="W378" s="612"/>
      <c r="X378" s="611"/>
    </row>
    <row r="379" spans="1:24" s="629" customFormat="1" ht="15" customHeight="1" x14ac:dyDescent="0.25">
      <c r="A379" s="613"/>
      <c r="B379" s="622"/>
      <c r="C379" s="623"/>
      <c r="D379" s="718" t="s">
        <v>847</v>
      </c>
      <c r="E379" s="432" t="s">
        <v>848</v>
      </c>
      <c r="F379" s="678"/>
      <c r="G379" s="638">
        <v>5183698.74</v>
      </c>
      <c r="H379" s="626"/>
      <c r="I379" s="646"/>
      <c r="J379" s="607"/>
      <c r="K379" s="639">
        <f t="shared" si="6"/>
        <v>5183698.74</v>
      </c>
      <c r="L379" s="729">
        <v>0</v>
      </c>
      <c r="N379" s="596"/>
      <c r="P379" s="599"/>
      <c r="V379" s="611"/>
      <c r="W379" s="612"/>
      <c r="X379" s="611"/>
    </row>
    <row r="380" spans="1:24" s="629" customFormat="1" ht="15" customHeight="1" x14ac:dyDescent="0.25">
      <c r="A380" s="613"/>
      <c r="B380" s="622"/>
      <c r="C380" s="623"/>
      <c r="D380" s="718" t="s">
        <v>849</v>
      </c>
      <c r="E380" s="432" t="s">
        <v>850</v>
      </c>
      <c r="F380" s="678"/>
      <c r="G380" s="638">
        <v>3092255.4800000004</v>
      </c>
      <c r="H380" s="626"/>
      <c r="I380" s="646"/>
      <c r="J380" s="607"/>
      <c r="K380" s="639">
        <f t="shared" si="6"/>
        <v>3092255.4800000004</v>
      </c>
      <c r="L380" s="729">
        <v>2067635.3383003478</v>
      </c>
      <c r="N380" s="596"/>
      <c r="P380" s="599"/>
      <c r="V380" s="611"/>
      <c r="W380" s="612"/>
      <c r="X380" s="611"/>
    </row>
    <row r="381" spans="1:24" s="629" customFormat="1" ht="15" customHeight="1" x14ac:dyDescent="0.25">
      <c r="A381" s="613"/>
      <c r="B381" s="622"/>
      <c r="C381" s="623"/>
      <c r="D381" s="718" t="s">
        <v>851</v>
      </c>
      <c r="E381" s="432" t="s">
        <v>852</v>
      </c>
      <c r="F381" s="678"/>
      <c r="G381" s="638">
        <v>0</v>
      </c>
      <c r="H381" s="626"/>
      <c r="I381" s="646"/>
      <c r="J381" s="607"/>
      <c r="K381" s="639">
        <f t="shared" si="6"/>
        <v>0</v>
      </c>
      <c r="L381" s="729">
        <v>0</v>
      </c>
      <c r="N381" s="596"/>
      <c r="P381" s="599"/>
      <c r="V381" s="611"/>
      <c r="W381" s="612"/>
      <c r="X381" s="611"/>
    </row>
    <row r="382" spans="1:24" s="629" customFormat="1" ht="15" customHeight="1" x14ac:dyDescent="0.25">
      <c r="A382" s="613" t="s">
        <v>4107</v>
      </c>
      <c r="B382" s="622"/>
      <c r="C382" s="623"/>
      <c r="D382" s="716" t="s">
        <v>853</v>
      </c>
      <c r="E382" s="433" t="s">
        <v>854</v>
      </c>
      <c r="F382" s="655">
        <v>0</v>
      </c>
      <c r="G382" s="656">
        <v>85306731.5</v>
      </c>
      <c r="H382" s="626"/>
      <c r="I382" s="648">
        <v>0</v>
      </c>
      <c r="J382" s="607"/>
      <c r="K382" s="657">
        <f t="shared" si="6"/>
        <v>85306731.5</v>
      </c>
      <c r="L382" s="730">
        <v>11163858.877159212</v>
      </c>
      <c r="N382" s="596"/>
      <c r="P382" s="599"/>
      <c r="V382" s="611"/>
      <c r="W382" s="612"/>
      <c r="X382" s="611"/>
    </row>
    <row r="383" spans="1:24" s="629" customFormat="1" ht="15" customHeight="1" x14ac:dyDescent="0.25">
      <c r="A383" s="613"/>
      <c r="B383" s="622"/>
      <c r="C383" s="623"/>
      <c r="D383" s="718" t="s">
        <v>855</v>
      </c>
      <c r="E383" s="432" t="s">
        <v>856</v>
      </c>
      <c r="F383" s="761"/>
      <c r="G383" s="762">
        <v>69949185.230000004</v>
      </c>
      <c r="H383" s="626"/>
      <c r="I383" s="646"/>
      <c r="J383" s="607"/>
      <c r="K383" s="763">
        <f t="shared" si="6"/>
        <v>69949185.230000004</v>
      </c>
      <c r="L383" s="729">
        <v>0</v>
      </c>
      <c r="N383" s="596"/>
      <c r="P383" s="599"/>
      <c r="V383" s="611"/>
      <c r="W383" s="612"/>
      <c r="X383" s="611"/>
    </row>
    <row r="384" spans="1:24" s="629" customFormat="1" ht="15" customHeight="1" x14ac:dyDescent="0.25">
      <c r="A384" s="613"/>
      <c r="B384" s="622"/>
      <c r="C384" s="623"/>
      <c r="D384" s="718" t="s">
        <v>857</v>
      </c>
      <c r="E384" s="432" t="s">
        <v>858</v>
      </c>
      <c r="F384" s="761"/>
      <c r="G384" s="762">
        <v>15357546.270000001</v>
      </c>
      <c r="H384" s="626"/>
      <c r="I384" s="646"/>
      <c r="J384" s="607"/>
      <c r="K384" s="763">
        <f t="shared" si="6"/>
        <v>15357546.270000001</v>
      </c>
      <c r="L384" s="729">
        <v>11163858.877159212</v>
      </c>
      <c r="N384" s="596"/>
      <c r="P384" s="599"/>
      <c r="V384" s="611"/>
      <c r="W384" s="612"/>
      <c r="X384" s="611"/>
    </row>
    <row r="385" spans="1:24" s="629" customFormat="1" ht="15" customHeight="1" x14ac:dyDescent="0.25">
      <c r="A385" s="613"/>
      <c r="B385" s="622"/>
      <c r="C385" s="623"/>
      <c r="D385" s="718" t="s">
        <v>859</v>
      </c>
      <c r="E385" s="432" t="s">
        <v>860</v>
      </c>
      <c r="F385" s="761"/>
      <c r="G385" s="762">
        <v>0</v>
      </c>
      <c r="H385" s="626"/>
      <c r="I385" s="646"/>
      <c r="J385" s="607"/>
      <c r="K385" s="763">
        <f t="shared" si="6"/>
        <v>0</v>
      </c>
      <c r="L385" s="729">
        <v>0</v>
      </c>
      <c r="N385" s="596"/>
      <c r="P385" s="599"/>
      <c r="V385" s="611"/>
      <c r="W385" s="612"/>
      <c r="X385" s="611"/>
    </row>
    <row r="386" spans="1:24" s="629" customFormat="1" ht="15" customHeight="1" x14ac:dyDescent="0.25">
      <c r="A386" s="613" t="s">
        <v>4107</v>
      </c>
      <c r="B386" s="622"/>
      <c r="C386" s="623"/>
      <c r="D386" s="458" t="s">
        <v>861</v>
      </c>
      <c r="E386" s="443" t="s">
        <v>862</v>
      </c>
      <c r="F386" s="450">
        <f>+F387+F391</f>
        <v>0</v>
      </c>
      <c r="G386" s="659">
        <v>821429.07000000007</v>
      </c>
      <c r="H386" s="626"/>
      <c r="I386" s="648">
        <v>0</v>
      </c>
      <c r="J386" s="607"/>
      <c r="K386" s="608">
        <f t="shared" si="6"/>
        <v>821429.07000000007</v>
      </c>
      <c r="L386" s="749">
        <v>110555.66287999999</v>
      </c>
      <c r="N386" s="596"/>
      <c r="P386" s="599"/>
      <c r="V386" s="611"/>
      <c r="W386" s="612"/>
      <c r="X386" s="611"/>
    </row>
    <row r="387" spans="1:24" s="629" customFormat="1" ht="15" customHeight="1" x14ac:dyDescent="0.25">
      <c r="A387" s="613" t="s">
        <v>4107</v>
      </c>
      <c r="B387" s="622"/>
      <c r="C387" s="623"/>
      <c r="D387" s="716" t="s">
        <v>863</v>
      </c>
      <c r="E387" s="433" t="s">
        <v>864</v>
      </c>
      <c r="F387" s="451">
        <f>+F388+F389+F390</f>
        <v>0</v>
      </c>
      <c r="G387" s="656">
        <v>625737.41</v>
      </c>
      <c r="H387" s="626"/>
      <c r="I387" s="648">
        <v>0</v>
      </c>
      <c r="J387" s="607"/>
      <c r="K387" s="657">
        <f t="shared" si="6"/>
        <v>625737.41</v>
      </c>
      <c r="L387" s="730">
        <v>110555.66287999999</v>
      </c>
      <c r="N387" s="596"/>
      <c r="P387" s="599"/>
      <c r="V387" s="611"/>
      <c r="W387" s="612"/>
      <c r="X387" s="611"/>
    </row>
    <row r="388" spans="1:24" s="629" customFormat="1" ht="15" customHeight="1" x14ac:dyDescent="0.25">
      <c r="A388" s="613"/>
      <c r="B388" s="622"/>
      <c r="C388" s="623"/>
      <c r="D388" s="718" t="s">
        <v>865</v>
      </c>
      <c r="E388" s="437" t="s">
        <v>866</v>
      </c>
      <c r="F388" s="641"/>
      <c r="G388" s="625">
        <v>516170.93</v>
      </c>
      <c r="H388" s="626"/>
      <c r="I388" s="646"/>
      <c r="J388" s="607"/>
      <c r="K388" s="627">
        <f t="shared" si="6"/>
        <v>516170.93</v>
      </c>
      <c r="L388" s="729">
        <v>0</v>
      </c>
      <c r="N388" s="596"/>
      <c r="P388" s="599"/>
      <c r="V388" s="611"/>
      <c r="W388" s="612"/>
      <c r="X388" s="611"/>
    </row>
    <row r="389" spans="1:24" s="629" customFormat="1" ht="15" customHeight="1" x14ac:dyDescent="0.25">
      <c r="A389" s="613"/>
      <c r="B389" s="622"/>
      <c r="C389" s="623"/>
      <c r="D389" s="718" t="s">
        <v>867</v>
      </c>
      <c r="E389" s="437" t="s">
        <v>868</v>
      </c>
      <c r="F389" s="641"/>
      <c r="G389" s="625">
        <v>109566.48</v>
      </c>
      <c r="H389" s="626"/>
      <c r="I389" s="646"/>
      <c r="J389" s="607"/>
      <c r="K389" s="627">
        <f t="shared" si="6"/>
        <v>109566.48</v>
      </c>
      <c r="L389" s="729">
        <v>110555.66287999999</v>
      </c>
      <c r="N389" s="596"/>
      <c r="P389" s="599"/>
      <c r="V389" s="611"/>
      <c r="W389" s="612"/>
      <c r="X389" s="611"/>
    </row>
    <row r="390" spans="1:24" s="629" customFormat="1" ht="15" customHeight="1" x14ac:dyDescent="0.25">
      <c r="A390" s="613"/>
      <c r="B390" s="622"/>
      <c r="C390" s="623"/>
      <c r="D390" s="718" t="s">
        <v>869</v>
      </c>
      <c r="E390" s="437" t="s">
        <v>870</v>
      </c>
      <c r="F390" s="641"/>
      <c r="G390" s="625">
        <v>0</v>
      </c>
      <c r="H390" s="626"/>
      <c r="I390" s="646"/>
      <c r="J390" s="607"/>
      <c r="K390" s="627">
        <f t="shared" si="6"/>
        <v>0</v>
      </c>
      <c r="L390" s="729">
        <v>0</v>
      </c>
      <c r="N390" s="596"/>
      <c r="P390" s="599"/>
      <c r="V390" s="611"/>
      <c r="W390" s="612"/>
      <c r="X390" s="611"/>
    </row>
    <row r="391" spans="1:24" s="629" customFormat="1" ht="15" customHeight="1" x14ac:dyDescent="0.25">
      <c r="A391" s="613" t="s">
        <v>4107</v>
      </c>
      <c r="B391" s="622"/>
      <c r="C391" s="623"/>
      <c r="D391" s="716" t="s">
        <v>871</v>
      </c>
      <c r="E391" s="433" t="s">
        <v>872</v>
      </c>
      <c r="F391" s="451">
        <f>+F392+F393+F394</f>
        <v>0</v>
      </c>
      <c r="G391" s="656">
        <v>195691.66</v>
      </c>
      <c r="H391" s="626"/>
      <c r="I391" s="648">
        <v>0</v>
      </c>
      <c r="J391" s="607"/>
      <c r="K391" s="657">
        <f t="shared" si="6"/>
        <v>195691.66</v>
      </c>
      <c r="L391" s="730">
        <v>0</v>
      </c>
      <c r="N391" s="596"/>
      <c r="P391" s="599"/>
      <c r="V391" s="611"/>
      <c r="W391" s="612"/>
      <c r="X391" s="611"/>
    </row>
    <row r="392" spans="1:24" s="629" customFormat="1" ht="15" customHeight="1" x14ac:dyDescent="0.25">
      <c r="A392" s="613"/>
      <c r="B392" s="622"/>
      <c r="C392" s="623"/>
      <c r="D392" s="718" t="s">
        <v>873</v>
      </c>
      <c r="E392" s="437" t="s">
        <v>874</v>
      </c>
      <c r="F392" s="641"/>
      <c r="G392" s="643">
        <v>195691.66</v>
      </c>
      <c r="H392" s="626"/>
      <c r="I392" s="646"/>
      <c r="J392" s="607"/>
      <c r="K392" s="644">
        <f t="shared" si="6"/>
        <v>195691.66</v>
      </c>
      <c r="L392" s="729">
        <v>0</v>
      </c>
      <c r="N392" s="596"/>
      <c r="P392" s="599"/>
      <c r="V392" s="611"/>
      <c r="W392" s="612"/>
      <c r="X392" s="611"/>
    </row>
    <row r="393" spans="1:24" s="629" customFormat="1" ht="15" customHeight="1" x14ac:dyDescent="0.25">
      <c r="A393" s="613"/>
      <c r="B393" s="622"/>
      <c r="C393" s="623"/>
      <c r="D393" s="718" t="s">
        <v>875</v>
      </c>
      <c r="E393" s="437" t="s">
        <v>876</v>
      </c>
      <c r="F393" s="641"/>
      <c r="G393" s="643">
        <v>0</v>
      </c>
      <c r="H393" s="626"/>
      <c r="I393" s="646"/>
      <c r="J393" s="607"/>
      <c r="K393" s="644">
        <f t="shared" si="6"/>
        <v>0</v>
      </c>
      <c r="L393" s="729">
        <v>0</v>
      </c>
      <c r="N393" s="596"/>
      <c r="P393" s="599"/>
      <c r="V393" s="611"/>
      <c r="W393" s="612"/>
      <c r="X393" s="611"/>
    </row>
    <row r="394" spans="1:24" s="629" customFormat="1" ht="15" customHeight="1" x14ac:dyDescent="0.25">
      <c r="A394" s="613"/>
      <c r="B394" s="622"/>
      <c r="C394" s="623"/>
      <c r="D394" s="718" t="s">
        <v>877</v>
      </c>
      <c r="E394" s="437" t="s">
        <v>878</v>
      </c>
      <c r="F394" s="641"/>
      <c r="G394" s="643">
        <v>0</v>
      </c>
      <c r="H394" s="626"/>
      <c r="I394" s="646"/>
      <c r="J394" s="607"/>
      <c r="K394" s="644">
        <f t="shared" ref="K394:K457" si="7">G394-I394</f>
        <v>0</v>
      </c>
      <c r="L394" s="729">
        <v>0</v>
      </c>
      <c r="N394" s="596"/>
      <c r="P394" s="599"/>
      <c r="V394" s="611"/>
      <c r="W394" s="612"/>
      <c r="X394" s="611"/>
    </row>
    <row r="395" spans="1:24" s="629" customFormat="1" ht="15" customHeight="1" x14ac:dyDescent="0.25">
      <c r="A395" s="613" t="s">
        <v>4107</v>
      </c>
      <c r="B395" s="622"/>
      <c r="C395" s="623"/>
      <c r="D395" s="458" t="s">
        <v>879</v>
      </c>
      <c r="E395" s="443" t="s">
        <v>880</v>
      </c>
      <c r="F395" s="450">
        <f>+F396+F400</f>
        <v>0</v>
      </c>
      <c r="G395" s="659">
        <v>26149189.620000001</v>
      </c>
      <c r="H395" s="626"/>
      <c r="I395" s="648">
        <v>0</v>
      </c>
      <c r="J395" s="607"/>
      <c r="K395" s="608">
        <f t="shared" si="7"/>
        <v>26149189.620000001</v>
      </c>
      <c r="L395" s="749">
        <v>3945210.8209660454</v>
      </c>
      <c r="N395" s="596"/>
      <c r="P395" s="599"/>
      <c r="V395" s="611"/>
      <c r="W395" s="612"/>
      <c r="X395" s="611"/>
    </row>
    <row r="396" spans="1:24" s="629" customFormat="1" ht="15" customHeight="1" x14ac:dyDescent="0.25">
      <c r="A396" s="613" t="s">
        <v>4107</v>
      </c>
      <c r="B396" s="622"/>
      <c r="C396" s="623"/>
      <c r="D396" s="716" t="s">
        <v>881</v>
      </c>
      <c r="E396" s="433" t="s">
        <v>882</v>
      </c>
      <c r="F396" s="451">
        <f>SUM(F397:F399)</f>
        <v>0</v>
      </c>
      <c r="G396" s="656">
        <v>306011.02</v>
      </c>
      <c r="H396" s="626"/>
      <c r="I396" s="648">
        <v>0</v>
      </c>
      <c r="J396" s="607"/>
      <c r="K396" s="657">
        <f t="shared" si="7"/>
        <v>306011.02</v>
      </c>
      <c r="L396" s="730">
        <v>0</v>
      </c>
      <c r="N396" s="596"/>
      <c r="P396" s="599"/>
      <c r="V396" s="611"/>
      <c r="W396" s="612"/>
      <c r="X396" s="611"/>
    </row>
    <row r="397" spans="1:24" s="629" customFormat="1" ht="15" customHeight="1" x14ac:dyDescent="0.25">
      <c r="A397" s="613"/>
      <c r="B397" s="622"/>
      <c r="C397" s="623"/>
      <c r="D397" s="718" t="s">
        <v>883</v>
      </c>
      <c r="E397" s="437" t="s">
        <v>884</v>
      </c>
      <c r="F397" s="641"/>
      <c r="G397" s="643">
        <v>306011.02</v>
      </c>
      <c r="H397" s="626"/>
      <c r="I397" s="646"/>
      <c r="J397" s="607"/>
      <c r="K397" s="644">
        <f t="shared" si="7"/>
        <v>306011.02</v>
      </c>
      <c r="L397" s="729">
        <v>0</v>
      </c>
      <c r="N397" s="596"/>
      <c r="P397" s="599"/>
      <c r="V397" s="611"/>
      <c r="W397" s="612"/>
      <c r="X397" s="611"/>
    </row>
    <row r="398" spans="1:24" s="629" customFormat="1" ht="15" customHeight="1" x14ac:dyDescent="0.25">
      <c r="A398" s="613"/>
      <c r="B398" s="622"/>
      <c r="C398" s="623"/>
      <c r="D398" s="718" t="s">
        <v>885</v>
      </c>
      <c r="E398" s="437" t="s">
        <v>886</v>
      </c>
      <c r="F398" s="641"/>
      <c r="G398" s="643">
        <v>0</v>
      </c>
      <c r="H398" s="626"/>
      <c r="I398" s="646"/>
      <c r="J398" s="607"/>
      <c r="K398" s="644">
        <f t="shared" si="7"/>
        <v>0</v>
      </c>
      <c r="L398" s="729">
        <v>0</v>
      </c>
      <c r="N398" s="596"/>
      <c r="P398" s="599"/>
      <c r="V398" s="611"/>
      <c r="W398" s="612"/>
      <c r="X398" s="611"/>
    </row>
    <row r="399" spans="1:24" s="629" customFormat="1" ht="15" customHeight="1" x14ac:dyDescent="0.25">
      <c r="A399" s="613"/>
      <c r="B399" s="622"/>
      <c r="C399" s="623"/>
      <c r="D399" s="718" t="s">
        <v>887</v>
      </c>
      <c r="E399" s="437" t="s">
        <v>888</v>
      </c>
      <c r="F399" s="641"/>
      <c r="G399" s="643">
        <v>0</v>
      </c>
      <c r="H399" s="626"/>
      <c r="I399" s="646"/>
      <c r="J399" s="607"/>
      <c r="K399" s="644">
        <f t="shared" si="7"/>
        <v>0</v>
      </c>
      <c r="L399" s="729">
        <v>0</v>
      </c>
      <c r="N399" s="596"/>
      <c r="P399" s="599"/>
      <c r="V399" s="611"/>
      <c r="W399" s="612"/>
      <c r="X399" s="611"/>
    </row>
    <row r="400" spans="1:24" s="629" customFormat="1" ht="15" customHeight="1" x14ac:dyDescent="0.25">
      <c r="A400" s="613" t="s">
        <v>4107</v>
      </c>
      <c r="B400" s="622"/>
      <c r="C400" s="623"/>
      <c r="D400" s="716" t="s">
        <v>889</v>
      </c>
      <c r="E400" s="433" t="s">
        <v>890</v>
      </c>
      <c r="F400" s="451">
        <f>SUM(F401:F403)</f>
        <v>0</v>
      </c>
      <c r="G400" s="656">
        <v>25843178.600000001</v>
      </c>
      <c r="H400" s="626"/>
      <c r="I400" s="648">
        <v>0</v>
      </c>
      <c r="J400" s="607"/>
      <c r="K400" s="657">
        <f t="shared" si="7"/>
        <v>25843178.600000001</v>
      </c>
      <c r="L400" s="730">
        <v>3945210.8209660454</v>
      </c>
      <c r="N400" s="596"/>
      <c r="P400" s="599"/>
      <c r="V400" s="611"/>
      <c r="W400" s="612"/>
      <c r="X400" s="611"/>
    </row>
    <row r="401" spans="1:24" s="629" customFormat="1" ht="15" customHeight="1" x14ac:dyDescent="0.25">
      <c r="A401" s="613"/>
      <c r="B401" s="622"/>
      <c r="C401" s="623"/>
      <c r="D401" s="718" t="s">
        <v>891</v>
      </c>
      <c r="E401" s="437" t="s">
        <v>892</v>
      </c>
      <c r="F401" s="641"/>
      <c r="G401" s="643">
        <v>16920883.990000002</v>
      </c>
      <c r="H401" s="626"/>
      <c r="I401" s="646"/>
      <c r="J401" s="607"/>
      <c r="K401" s="644">
        <f t="shared" si="7"/>
        <v>16920883.990000002</v>
      </c>
      <c r="L401" s="729">
        <v>0</v>
      </c>
      <c r="N401" s="596"/>
      <c r="P401" s="599"/>
      <c r="V401" s="611"/>
      <c r="W401" s="612"/>
      <c r="X401" s="611"/>
    </row>
    <row r="402" spans="1:24" s="629" customFormat="1" ht="15" customHeight="1" x14ac:dyDescent="0.25">
      <c r="A402" s="613"/>
      <c r="B402" s="622"/>
      <c r="C402" s="623"/>
      <c r="D402" s="718" t="s">
        <v>893</v>
      </c>
      <c r="E402" s="437" t="s">
        <v>894</v>
      </c>
      <c r="F402" s="641"/>
      <c r="G402" s="643">
        <v>8922294.6099999994</v>
      </c>
      <c r="H402" s="626"/>
      <c r="I402" s="646"/>
      <c r="J402" s="607"/>
      <c r="K402" s="644">
        <f t="shared" si="7"/>
        <v>8922294.6099999994</v>
      </c>
      <c r="L402" s="729">
        <v>3945210.8209660454</v>
      </c>
      <c r="N402" s="596"/>
      <c r="P402" s="599"/>
      <c r="V402" s="611"/>
      <c r="W402" s="612"/>
      <c r="X402" s="611"/>
    </row>
    <row r="403" spans="1:24" s="629" customFormat="1" ht="15" customHeight="1" x14ac:dyDescent="0.25">
      <c r="A403" s="613"/>
      <c r="B403" s="622"/>
      <c r="C403" s="623"/>
      <c r="D403" s="718" t="s">
        <v>895</v>
      </c>
      <c r="E403" s="437" t="s">
        <v>896</v>
      </c>
      <c r="F403" s="641"/>
      <c r="G403" s="643">
        <v>0</v>
      </c>
      <c r="H403" s="626"/>
      <c r="I403" s="646"/>
      <c r="J403" s="607"/>
      <c r="K403" s="644">
        <f t="shared" si="7"/>
        <v>0</v>
      </c>
      <c r="L403" s="729">
        <v>0</v>
      </c>
      <c r="N403" s="596"/>
      <c r="P403" s="599"/>
      <c r="V403" s="611"/>
      <c r="W403" s="612"/>
      <c r="X403" s="611"/>
    </row>
    <row r="404" spans="1:24" s="629" customFormat="1" ht="15" customHeight="1" x14ac:dyDescent="0.25">
      <c r="A404" s="613" t="s">
        <v>4107</v>
      </c>
      <c r="B404" s="622"/>
      <c r="C404" s="623"/>
      <c r="D404" s="458" t="s">
        <v>897</v>
      </c>
      <c r="E404" s="443" t="s">
        <v>898</v>
      </c>
      <c r="F404" s="450">
        <f>+F405+F409</f>
        <v>0</v>
      </c>
      <c r="G404" s="659">
        <v>15149274.300000003</v>
      </c>
      <c r="H404" s="626"/>
      <c r="I404" s="648">
        <v>0</v>
      </c>
      <c r="J404" s="607"/>
      <c r="K404" s="608">
        <f t="shared" si="7"/>
        <v>15149274.300000003</v>
      </c>
      <c r="L404" s="749">
        <v>153437.88465548132</v>
      </c>
      <c r="N404" s="596"/>
      <c r="P404" s="599"/>
      <c r="V404" s="611"/>
      <c r="W404" s="612"/>
      <c r="X404" s="611"/>
    </row>
    <row r="405" spans="1:24" s="629" customFormat="1" ht="15" customHeight="1" x14ac:dyDescent="0.25">
      <c r="A405" s="613" t="s">
        <v>4107</v>
      </c>
      <c r="B405" s="622"/>
      <c r="C405" s="623"/>
      <c r="D405" s="716" t="s">
        <v>899</v>
      </c>
      <c r="E405" s="433" t="s">
        <v>900</v>
      </c>
      <c r="F405" s="451">
        <f>SUM(F406:F408)</f>
        <v>0</v>
      </c>
      <c r="G405" s="656">
        <v>2563128.4800000004</v>
      </c>
      <c r="H405" s="626"/>
      <c r="I405" s="648">
        <v>0</v>
      </c>
      <c r="J405" s="607"/>
      <c r="K405" s="657">
        <f t="shared" si="7"/>
        <v>2563128.4800000004</v>
      </c>
      <c r="L405" s="730">
        <v>0</v>
      </c>
      <c r="N405" s="596"/>
      <c r="P405" s="599"/>
      <c r="V405" s="611"/>
      <c r="W405" s="612"/>
      <c r="X405" s="611"/>
    </row>
    <row r="406" spans="1:24" s="629" customFormat="1" ht="15" customHeight="1" x14ac:dyDescent="0.25">
      <c r="A406" s="613"/>
      <c r="B406" s="622"/>
      <c r="C406" s="623"/>
      <c r="D406" s="718" t="s">
        <v>901</v>
      </c>
      <c r="E406" s="437" t="s">
        <v>3570</v>
      </c>
      <c r="F406" s="641"/>
      <c r="G406" s="643">
        <v>2563128.4800000004</v>
      </c>
      <c r="H406" s="626"/>
      <c r="I406" s="646"/>
      <c r="J406" s="607"/>
      <c r="K406" s="644">
        <f t="shared" si="7"/>
        <v>2563128.4800000004</v>
      </c>
      <c r="L406" s="729">
        <v>0</v>
      </c>
      <c r="N406" s="596"/>
      <c r="P406" s="599"/>
      <c r="V406" s="611"/>
      <c r="W406" s="612"/>
      <c r="X406" s="611"/>
    </row>
    <row r="407" spans="1:24" s="629" customFormat="1" ht="15" customHeight="1" x14ac:dyDescent="0.25">
      <c r="A407" s="613"/>
      <c r="B407" s="622"/>
      <c r="C407" s="623"/>
      <c r="D407" s="718" t="s">
        <v>902</v>
      </c>
      <c r="E407" s="437" t="s">
        <v>3571</v>
      </c>
      <c r="F407" s="641"/>
      <c r="G407" s="643">
        <v>0</v>
      </c>
      <c r="H407" s="626"/>
      <c r="I407" s="646"/>
      <c r="J407" s="607"/>
      <c r="K407" s="644">
        <f t="shared" si="7"/>
        <v>0</v>
      </c>
      <c r="L407" s="729">
        <v>0</v>
      </c>
      <c r="N407" s="596"/>
      <c r="P407" s="599"/>
      <c r="V407" s="611"/>
      <c r="W407" s="612"/>
      <c r="X407" s="611"/>
    </row>
    <row r="408" spans="1:24" s="629" customFormat="1" ht="15" customHeight="1" x14ac:dyDescent="0.25">
      <c r="A408" s="613"/>
      <c r="B408" s="622"/>
      <c r="C408" s="623"/>
      <c r="D408" s="718" t="s">
        <v>903</v>
      </c>
      <c r="E408" s="437" t="s">
        <v>3572</v>
      </c>
      <c r="F408" s="641"/>
      <c r="G408" s="643">
        <v>0</v>
      </c>
      <c r="H408" s="626"/>
      <c r="I408" s="646"/>
      <c r="J408" s="607"/>
      <c r="K408" s="644">
        <f t="shared" si="7"/>
        <v>0</v>
      </c>
      <c r="L408" s="729">
        <v>0</v>
      </c>
      <c r="N408" s="596"/>
      <c r="P408" s="599"/>
      <c r="V408" s="611"/>
      <c r="W408" s="612"/>
      <c r="X408" s="611"/>
    </row>
    <row r="409" spans="1:24" s="629" customFormat="1" ht="15" customHeight="1" x14ac:dyDescent="0.25">
      <c r="A409" s="613" t="s">
        <v>4107</v>
      </c>
      <c r="B409" s="622"/>
      <c r="C409" s="623"/>
      <c r="D409" s="716" t="s">
        <v>904</v>
      </c>
      <c r="E409" s="433" t="s">
        <v>905</v>
      </c>
      <c r="F409" s="451">
        <f>SUM(F410:F412)</f>
        <v>0</v>
      </c>
      <c r="G409" s="656">
        <v>12586145.820000002</v>
      </c>
      <c r="H409" s="626"/>
      <c r="I409" s="648">
        <v>0</v>
      </c>
      <c r="J409" s="607"/>
      <c r="K409" s="657">
        <f t="shared" si="7"/>
        <v>12586145.820000002</v>
      </c>
      <c r="L409" s="730">
        <v>153437.88465548132</v>
      </c>
      <c r="N409" s="596"/>
      <c r="P409" s="599"/>
      <c r="V409" s="611"/>
      <c r="W409" s="612"/>
      <c r="X409" s="611"/>
    </row>
    <row r="410" spans="1:24" s="629" customFormat="1" ht="15" customHeight="1" x14ac:dyDescent="0.25">
      <c r="A410" s="613"/>
      <c r="B410" s="622"/>
      <c r="C410" s="623"/>
      <c r="D410" s="718" t="s">
        <v>906</v>
      </c>
      <c r="E410" s="437" t="s">
        <v>3573</v>
      </c>
      <c r="F410" s="641"/>
      <c r="G410" s="643">
        <v>11224390.420000002</v>
      </c>
      <c r="H410" s="626"/>
      <c r="I410" s="646"/>
      <c r="J410" s="607"/>
      <c r="K410" s="644">
        <f t="shared" si="7"/>
        <v>11224390.420000002</v>
      </c>
      <c r="L410" s="729">
        <v>0</v>
      </c>
      <c r="N410" s="596"/>
      <c r="P410" s="599"/>
      <c r="V410" s="611"/>
      <c r="W410" s="612"/>
      <c r="X410" s="611"/>
    </row>
    <row r="411" spans="1:24" s="629" customFormat="1" ht="15" customHeight="1" x14ac:dyDescent="0.25">
      <c r="A411" s="613"/>
      <c r="B411" s="622"/>
      <c r="C411" s="623"/>
      <c r="D411" s="718" t="s">
        <v>907</v>
      </c>
      <c r="E411" s="437" t="s">
        <v>3574</v>
      </c>
      <c r="F411" s="641"/>
      <c r="G411" s="643">
        <v>1361755.4</v>
      </c>
      <c r="H411" s="626"/>
      <c r="I411" s="646"/>
      <c r="J411" s="607"/>
      <c r="K411" s="644">
        <f t="shared" si="7"/>
        <v>1361755.4</v>
      </c>
      <c r="L411" s="729">
        <v>153437.88465548132</v>
      </c>
      <c r="N411" s="596"/>
      <c r="P411" s="599"/>
      <c r="V411" s="611"/>
      <c r="W411" s="612"/>
      <c r="X411" s="611"/>
    </row>
    <row r="412" spans="1:24" s="629" customFormat="1" ht="15" customHeight="1" x14ac:dyDescent="0.25">
      <c r="A412" s="613"/>
      <c r="B412" s="622"/>
      <c r="C412" s="623"/>
      <c r="D412" s="718" t="s">
        <v>908</v>
      </c>
      <c r="E412" s="437" t="s">
        <v>3575</v>
      </c>
      <c r="F412" s="641"/>
      <c r="G412" s="643">
        <v>0</v>
      </c>
      <c r="H412" s="626"/>
      <c r="I412" s="646"/>
      <c r="J412" s="607"/>
      <c r="K412" s="644">
        <f t="shared" si="7"/>
        <v>0</v>
      </c>
      <c r="L412" s="729">
        <v>0</v>
      </c>
      <c r="N412" s="596"/>
      <c r="P412" s="599"/>
      <c r="V412" s="611"/>
      <c r="W412" s="612"/>
      <c r="X412" s="611"/>
    </row>
    <row r="413" spans="1:24" s="629" customFormat="1" ht="15" customHeight="1" x14ac:dyDescent="0.25">
      <c r="A413" s="613" t="s">
        <v>4107</v>
      </c>
      <c r="B413" s="622"/>
      <c r="C413" s="623"/>
      <c r="D413" s="458" t="s">
        <v>909</v>
      </c>
      <c r="E413" s="443" t="s">
        <v>910</v>
      </c>
      <c r="F413" s="450">
        <f>+F414+F415+F416</f>
        <v>0</v>
      </c>
      <c r="G413" s="659">
        <v>3069520.0699999994</v>
      </c>
      <c r="H413" s="626"/>
      <c r="I413" s="660">
        <v>0</v>
      </c>
      <c r="J413" s="607"/>
      <c r="K413" s="608">
        <f t="shared" si="7"/>
        <v>3069520.0699999994</v>
      </c>
      <c r="L413" s="749">
        <v>0</v>
      </c>
      <c r="N413" s="596"/>
      <c r="P413" s="599"/>
      <c r="V413" s="611"/>
      <c r="W413" s="612"/>
      <c r="X413" s="611"/>
    </row>
    <row r="414" spans="1:24" s="629" customFormat="1" ht="15" customHeight="1" x14ac:dyDescent="0.25">
      <c r="A414" s="613"/>
      <c r="B414" s="622"/>
      <c r="C414" s="623"/>
      <c r="D414" s="716" t="s">
        <v>911</v>
      </c>
      <c r="E414" s="433" t="s">
        <v>912</v>
      </c>
      <c r="F414" s="655"/>
      <c r="G414" s="656">
        <v>718595.05</v>
      </c>
      <c r="H414" s="626"/>
      <c r="I414" s="646"/>
      <c r="J414" s="607"/>
      <c r="K414" s="657">
        <f t="shared" si="7"/>
        <v>718595.05</v>
      </c>
      <c r="L414" s="746">
        <v>0</v>
      </c>
      <c r="N414" s="596"/>
      <c r="P414" s="599"/>
      <c r="V414" s="611"/>
      <c r="W414" s="612"/>
      <c r="X414" s="611"/>
    </row>
    <row r="415" spans="1:24" s="629" customFormat="1" ht="15" customHeight="1" x14ac:dyDescent="0.25">
      <c r="A415" s="613"/>
      <c r="B415" s="622"/>
      <c r="C415" s="623"/>
      <c r="D415" s="716" t="s">
        <v>914</v>
      </c>
      <c r="E415" s="433" t="s">
        <v>915</v>
      </c>
      <c r="F415" s="655"/>
      <c r="G415" s="656">
        <v>0</v>
      </c>
      <c r="H415" s="626"/>
      <c r="I415" s="646"/>
      <c r="J415" s="607"/>
      <c r="K415" s="657">
        <f t="shared" si="7"/>
        <v>0</v>
      </c>
      <c r="L415" s="746">
        <v>0</v>
      </c>
      <c r="N415" s="596"/>
      <c r="P415" s="599"/>
      <c r="V415" s="611"/>
      <c r="W415" s="612"/>
      <c r="X415" s="611"/>
    </row>
    <row r="416" spans="1:24" s="629" customFormat="1" ht="15" customHeight="1" x14ac:dyDescent="0.25">
      <c r="A416" s="613" t="s">
        <v>4107</v>
      </c>
      <c r="B416" s="622"/>
      <c r="C416" s="623"/>
      <c r="D416" s="716" t="s">
        <v>916</v>
      </c>
      <c r="E416" s="433" t="s">
        <v>917</v>
      </c>
      <c r="F416" s="451">
        <f>SUM(F417:F420)</f>
        <v>0</v>
      </c>
      <c r="G416" s="656">
        <v>2350925.0199999996</v>
      </c>
      <c r="H416" s="626"/>
      <c r="I416" s="648">
        <v>0</v>
      </c>
      <c r="J416" s="607"/>
      <c r="K416" s="657">
        <f t="shared" si="7"/>
        <v>2350925.0199999996</v>
      </c>
      <c r="L416" s="730">
        <v>0</v>
      </c>
      <c r="N416" s="596"/>
      <c r="P416" s="599"/>
      <c r="V416" s="611"/>
      <c r="W416" s="612"/>
      <c r="X416" s="611"/>
    </row>
    <row r="417" spans="1:24" s="629" customFormat="1" ht="15" customHeight="1" x14ac:dyDescent="0.25">
      <c r="A417" s="613"/>
      <c r="B417" s="622"/>
      <c r="C417" s="623"/>
      <c r="D417" s="718" t="s">
        <v>918</v>
      </c>
      <c r="E417" s="437" t="s">
        <v>3576</v>
      </c>
      <c r="F417" s="641"/>
      <c r="G417" s="643">
        <v>1116911.5799999998</v>
      </c>
      <c r="H417" s="626"/>
      <c r="I417" s="646"/>
      <c r="J417" s="607"/>
      <c r="K417" s="644">
        <f t="shared" si="7"/>
        <v>1116911.5799999998</v>
      </c>
      <c r="L417" s="729">
        <v>0</v>
      </c>
      <c r="N417" s="596"/>
      <c r="P417" s="599"/>
      <c r="V417" s="611"/>
      <c r="W417" s="612"/>
      <c r="X417" s="611"/>
    </row>
    <row r="418" spans="1:24" s="629" customFormat="1" ht="15" customHeight="1" x14ac:dyDescent="0.25">
      <c r="A418" s="613"/>
      <c r="B418" s="622"/>
      <c r="C418" s="623"/>
      <c r="D418" s="718" t="s">
        <v>932</v>
      </c>
      <c r="E418" s="437" t="s">
        <v>933</v>
      </c>
      <c r="F418" s="641"/>
      <c r="G418" s="643">
        <v>1123647.8699999999</v>
      </c>
      <c r="H418" s="626"/>
      <c r="I418" s="646"/>
      <c r="J418" s="607"/>
      <c r="K418" s="644">
        <f t="shared" si="7"/>
        <v>1123647.8699999999</v>
      </c>
      <c r="L418" s="729">
        <v>0</v>
      </c>
      <c r="N418" s="596"/>
      <c r="P418" s="599"/>
      <c r="V418" s="611"/>
      <c r="W418" s="612"/>
      <c r="X418" s="611"/>
    </row>
    <row r="419" spans="1:24" s="689" customFormat="1" ht="15" customHeight="1" x14ac:dyDescent="0.25">
      <c r="A419" s="613"/>
      <c r="B419" s="622" t="s">
        <v>164</v>
      </c>
      <c r="C419" s="623"/>
      <c r="D419" s="718" t="s">
        <v>3577</v>
      </c>
      <c r="E419" s="437" t="s">
        <v>3578</v>
      </c>
      <c r="F419" s="641"/>
      <c r="G419" s="643">
        <v>110365.57</v>
      </c>
      <c r="H419" s="626"/>
      <c r="I419" s="667"/>
      <c r="J419" s="607"/>
      <c r="K419" s="644">
        <f t="shared" si="7"/>
        <v>110365.57</v>
      </c>
      <c r="L419" s="729">
        <v>0</v>
      </c>
      <c r="N419" s="596"/>
      <c r="P419" s="599"/>
      <c r="V419" s="611"/>
      <c r="W419" s="612"/>
      <c r="X419" s="611"/>
    </row>
    <row r="420" spans="1:24" s="689" customFormat="1" ht="15" customHeight="1" x14ac:dyDescent="0.25">
      <c r="A420" s="613"/>
      <c r="B420" s="622"/>
      <c r="C420" s="623"/>
      <c r="D420" s="718" t="s">
        <v>3579</v>
      </c>
      <c r="E420" s="437" t="s">
        <v>3580</v>
      </c>
      <c r="F420" s="641"/>
      <c r="G420" s="643">
        <v>0</v>
      </c>
      <c r="H420" s="626"/>
      <c r="I420" s="667"/>
      <c r="J420" s="607"/>
      <c r="K420" s="644">
        <f t="shared" si="7"/>
        <v>0</v>
      </c>
      <c r="L420" s="729">
        <v>0</v>
      </c>
      <c r="N420" s="596"/>
      <c r="P420" s="599"/>
      <c r="V420" s="611"/>
      <c r="W420" s="612"/>
      <c r="X420" s="611"/>
    </row>
    <row r="421" spans="1:24" s="629" customFormat="1" ht="15" customHeight="1" x14ac:dyDescent="0.25">
      <c r="A421" s="613" t="s">
        <v>4107</v>
      </c>
      <c r="B421" s="622"/>
      <c r="C421" s="623"/>
      <c r="D421" s="756" t="s">
        <v>1837</v>
      </c>
      <c r="E421" s="448" t="s">
        <v>1838</v>
      </c>
      <c r="F421" s="757"/>
      <c r="G421" s="631">
        <v>9458920.6099999994</v>
      </c>
      <c r="H421" s="626"/>
      <c r="I421" s="660"/>
      <c r="J421" s="607"/>
      <c r="K421" s="633">
        <f t="shared" si="7"/>
        <v>9458920.6099999994</v>
      </c>
      <c r="L421" s="760">
        <v>143058.38759249999</v>
      </c>
      <c r="N421" s="596"/>
      <c r="P421" s="599"/>
      <c r="V421" s="611"/>
      <c r="W421" s="612"/>
      <c r="X421" s="611"/>
    </row>
    <row r="422" spans="1:24" s="629" customFormat="1" ht="15" customHeight="1" x14ac:dyDescent="0.25">
      <c r="A422" s="613"/>
      <c r="B422" s="622"/>
      <c r="C422" s="623"/>
      <c r="D422" s="458" t="s">
        <v>938</v>
      </c>
      <c r="E422" s="443" t="s">
        <v>939</v>
      </c>
      <c r="F422" s="693"/>
      <c r="G422" s="665">
        <v>653625.09</v>
      </c>
      <c r="H422" s="626"/>
      <c r="I422" s="646"/>
      <c r="J422" s="607"/>
      <c r="K422" s="666">
        <f t="shared" si="7"/>
        <v>653625.09</v>
      </c>
      <c r="L422" s="764">
        <v>0</v>
      </c>
      <c r="N422" s="596"/>
      <c r="P422" s="599"/>
      <c r="V422" s="611"/>
      <c r="W422" s="612"/>
      <c r="X422" s="611"/>
    </row>
    <row r="423" spans="1:24" s="629" customFormat="1" ht="15" customHeight="1" x14ac:dyDescent="0.25">
      <c r="A423" s="613" t="s">
        <v>4107</v>
      </c>
      <c r="B423" s="622"/>
      <c r="C423" s="623"/>
      <c r="D423" s="458" t="s">
        <v>941</v>
      </c>
      <c r="E423" s="443" t="s">
        <v>942</v>
      </c>
      <c r="F423" s="450">
        <f>+F424</f>
        <v>0</v>
      </c>
      <c r="G423" s="659">
        <v>8805295.5199999996</v>
      </c>
      <c r="H423" s="626"/>
      <c r="I423" s="648">
        <v>0</v>
      </c>
      <c r="J423" s="607"/>
      <c r="K423" s="608">
        <f t="shared" si="7"/>
        <v>8805295.5199999996</v>
      </c>
      <c r="L423" s="749">
        <v>143058.38759249999</v>
      </c>
      <c r="N423" s="596"/>
      <c r="P423" s="599"/>
      <c r="V423" s="611"/>
      <c r="W423" s="612"/>
      <c r="X423" s="611"/>
    </row>
    <row r="424" spans="1:24" s="578" customFormat="1" ht="15" customHeight="1" x14ac:dyDescent="0.25">
      <c r="A424" s="649" t="s">
        <v>4107</v>
      </c>
      <c r="B424" s="650"/>
      <c r="C424" s="651"/>
      <c r="D424" s="716" t="s">
        <v>943</v>
      </c>
      <c r="E424" s="433" t="s">
        <v>3581</v>
      </c>
      <c r="F424" s="451">
        <f>+F425+F426</f>
        <v>0</v>
      </c>
      <c r="G424" s="656">
        <v>3254752.1</v>
      </c>
      <c r="H424" s="626"/>
      <c r="I424" s="648">
        <v>0</v>
      </c>
      <c r="J424" s="607"/>
      <c r="K424" s="657">
        <f t="shared" si="7"/>
        <v>3254752.1</v>
      </c>
      <c r="L424" s="730">
        <v>6013.9000799999994</v>
      </c>
      <c r="N424" s="596"/>
      <c r="P424" s="599"/>
      <c r="V424" s="611"/>
      <c r="W424" s="612"/>
      <c r="X424" s="611"/>
    </row>
    <row r="425" spans="1:24" s="578" customFormat="1" ht="15" customHeight="1" x14ac:dyDescent="0.25">
      <c r="A425" s="649"/>
      <c r="B425" s="650"/>
      <c r="C425" s="651"/>
      <c r="D425" s="718" t="s">
        <v>945</v>
      </c>
      <c r="E425" s="437" t="s">
        <v>3582</v>
      </c>
      <c r="F425" s="641"/>
      <c r="G425" s="643">
        <v>0</v>
      </c>
      <c r="H425" s="626"/>
      <c r="I425" s="646"/>
      <c r="J425" s="607"/>
      <c r="K425" s="644">
        <f t="shared" si="7"/>
        <v>0</v>
      </c>
      <c r="L425" s="729">
        <v>0</v>
      </c>
      <c r="N425" s="596"/>
      <c r="P425" s="599"/>
      <c r="V425" s="611"/>
      <c r="W425" s="612"/>
      <c r="X425" s="611"/>
    </row>
    <row r="426" spans="1:24" s="578" customFormat="1" ht="15" customHeight="1" x14ac:dyDescent="0.25">
      <c r="A426" s="649"/>
      <c r="B426" s="650"/>
      <c r="C426" s="651"/>
      <c r="D426" s="718" t="s">
        <v>947</v>
      </c>
      <c r="E426" s="437" t="s">
        <v>3583</v>
      </c>
      <c r="F426" s="641"/>
      <c r="G426" s="643">
        <v>3254752.1</v>
      </c>
      <c r="H426" s="626"/>
      <c r="I426" s="646"/>
      <c r="J426" s="607"/>
      <c r="K426" s="644">
        <f t="shared" si="7"/>
        <v>3254752.1</v>
      </c>
      <c r="L426" s="729">
        <v>6013.9000799999994</v>
      </c>
      <c r="N426" s="596"/>
      <c r="P426" s="599"/>
      <c r="V426" s="611"/>
      <c r="W426" s="612"/>
      <c r="X426" s="611"/>
    </row>
    <row r="427" spans="1:24" s="578" customFormat="1" ht="15" customHeight="1" x14ac:dyDescent="0.25">
      <c r="A427" s="649"/>
      <c r="B427" s="650"/>
      <c r="C427" s="651"/>
      <c r="D427" s="458" t="s">
        <v>949</v>
      </c>
      <c r="E427" s="765" t="s">
        <v>3584</v>
      </c>
      <c r="F427" s="766"/>
      <c r="G427" s="662">
        <v>5550543.419999999</v>
      </c>
      <c r="H427" s="626"/>
      <c r="I427" s="646"/>
      <c r="J427" s="607"/>
      <c r="K427" s="663">
        <f t="shared" si="7"/>
        <v>5550543.419999999</v>
      </c>
      <c r="L427" s="764">
        <v>137044.4875125</v>
      </c>
      <c r="N427" s="596"/>
      <c r="P427" s="599"/>
      <c r="V427" s="611"/>
      <c r="W427" s="612"/>
      <c r="X427" s="611"/>
    </row>
    <row r="428" spans="1:24" s="578" customFormat="1" ht="15" customHeight="1" x14ac:dyDescent="0.25">
      <c r="A428" s="649" t="s">
        <v>4107</v>
      </c>
      <c r="B428" s="650"/>
      <c r="C428" s="651"/>
      <c r="D428" s="458" t="s">
        <v>959</v>
      </c>
      <c r="E428" s="443" t="s">
        <v>3585</v>
      </c>
      <c r="F428" s="450">
        <f>+F429+F430</f>
        <v>0</v>
      </c>
      <c r="G428" s="659">
        <v>0</v>
      </c>
      <c r="H428" s="626"/>
      <c r="I428" s="648">
        <v>0</v>
      </c>
      <c r="J428" s="607"/>
      <c r="K428" s="608">
        <f t="shared" si="7"/>
        <v>0</v>
      </c>
      <c r="L428" s="749">
        <v>0</v>
      </c>
      <c r="N428" s="596"/>
      <c r="P428" s="599"/>
      <c r="V428" s="611"/>
      <c r="W428" s="612"/>
      <c r="X428" s="611"/>
    </row>
    <row r="429" spans="1:24" s="578" customFormat="1" ht="15" customHeight="1" x14ac:dyDescent="0.25">
      <c r="A429" s="649"/>
      <c r="B429" s="650"/>
      <c r="C429" s="651"/>
      <c r="D429" s="716" t="s">
        <v>961</v>
      </c>
      <c r="E429" s="433" t="s">
        <v>3586</v>
      </c>
      <c r="F429" s="655"/>
      <c r="G429" s="662">
        <v>0</v>
      </c>
      <c r="H429" s="626"/>
      <c r="I429" s="646"/>
      <c r="J429" s="607"/>
      <c r="K429" s="663">
        <f t="shared" si="7"/>
        <v>0</v>
      </c>
      <c r="L429" s="746">
        <v>0</v>
      </c>
      <c r="N429" s="596"/>
      <c r="P429" s="599"/>
      <c r="V429" s="611"/>
      <c r="W429" s="612"/>
      <c r="X429" s="611"/>
    </row>
    <row r="430" spans="1:24" s="578" customFormat="1" ht="15" customHeight="1" x14ac:dyDescent="0.25">
      <c r="A430" s="649"/>
      <c r="B430" s="650"/>
      <c r="C430" s="651"/>
      <c r="D430" s="716" t="s">
        <v>963</v>
      </c>
      <c r="E430" s="433" t="s">
        <v>3587</v>
      </c>
      <c r="F430" s="655"/>
      <c r="G430" s="662">
        <v>0</v>
      </c>
      <c r="H430" s="626"/>
      <c r="I430" s="646"/>
      <c r="J430" s="607"/>
      <c r="K430" s="663">
        <f t="shared" si="7"/>
        <v>0</v>
      </c>
      <c r="L430" s="746">
        <v>0</v>
      </c>
      <c r="N430" s="596"/>
      <c r="P430" s="599"/>
      <c r="V430" s="611"/>
      <c r="W430" s="612"/>
      <c r="X430" s="611"/>
    </row>
    <row r="431" spans="1:24" s="578" customFormat="1" ht="15" customHeight="1" x14ac:dyDescent="0.25">
      <c r="A431" s="649" t="s">
        <v>4107</v>
      </c>
      <c r="B431" s="650"/>
      <c r="C431" s="651"/>
      <c r="D431" s="458" t="s">
        <v>965</v>
      </c>
      <c r="E431" s="443" t="s">
        <v>3588</v>
      </c>
      <c r="F431" s="450">
        <f>+F432+F441</f>
        <v>0</v>
      </c>
      <c r="G431" s="659">
        <v>0</v>
      </c>
      <c r="H431" s="626"/>
      <c r="I431" s="660">
        <v>0</v>
      </c>
      <c r="J431" s="607"/>
      <c r="K431" s="608">
        <f t="shared" si="7"/>
        <v>0</v>
      </c>
      <c r="L431" s="749">
        <v>0</v>
      </c>
      <c r="N431" s="596"/>
      <c r="P431" s="599"/>
      <c r="V431" s="611"/>
      <c r="W431" s="612"/>
      <c r="X431" s="611"/>
    </row>
    <row r="432" spans="1:24" s="578" customFormat="1" ht="15" customHeight="1" x14ac:dyDescent="0.25">
      <c r="A432" s="649" t="s">
        <v>4107</v>
      </c>
      <c r="B432" s="650"/>
      <c r="C432" s="651"/>
      <c r="D432" s="716" t="s">
        <v>967</v>
      </c>
      <c r="E432" s="433" t="s">
        <v>3589</v>
      </c>
      <c r="F432" s="451">
        <f>SUM(F433:F440)</f>
        <v>0</v>
      </c>
      <c r="G432" s="656">
        <v>0</v>
      </c>
      <c r="H432" s="626"/>
      <c r="I432" s="648">
        <v>0</v>
      </c>
      <c r="J432" s="607"/>
      <c r="K432" s="657">
        <f t="shared" si="7"/>
        <v>0</v>
      </c>
      <c r="L432" s="730">
        <v>0</v>
      </c>
      <c r="N432" s="596"/>
      <c r="P432" s="599"/>
      <c r="V432" s="611"/>
      <c r="W432" s="612"/>
      <c r="X432" s="611"/>
    </row>
    <row r="433" spans="1:24" s="578" customFormat="1" ht="15" customHeight="1" x14ac:dyDescent="0.25">
      <c r="A433" s="649"/>
      <c r="B433" s="650"/>
      <c r="C433" s="767" t="s">
        <v>4112</v>
      </c>
      <c r="D433" s="718" t="s">
        <v>3590</v>
      </c>
      <c r="E433" s="437" t="s">
        <v>3591</v>
      </c>
      <c r="F433" s="641"/>
      <c r="G433" s="643">
        <v>0</v>
      </c>
      <c r="H433" s="626"/>
      <c r="I433" s="646"/>
      <c r="J433" s="607"/>
      <c r="K433" s="644">
        <f t="shared" si="7"/>
        <v>0</v>
      </c>
      <c r="L433" s="729">
        <v>0</v>
      </c>
      <c r="N433" s="596"/>
      <c r="P433" s="599"/>
      <c r="V433" s="611"/>
      <c r="W433" s="612"/>
      <c r="X433" s="611"/>
    </row>
    <row r="434" spans="1:24" s="578" customFormat="1" ht="15" customHeight="1" x14ac:dyDescent="0.25">
      <c r="A434" s="649"/>
      <c r="B434" s="650"/>
      <c r="C434" s="767" t="s">
        <v>4113</v>
      </c>
      <c r="D434" s="718" t="s">
        <v>3592</v>
      </c>
      <c r="E434" s="437" t="s">
        <v>3593</v>
      </c>
      <c r="F434" s="641"/>
      <c r="G434" s="643">
        <v>0</v>
      </c>
      <c r="H434" s="626"/>
      <c r="I434" s="646"/>
      <c r="J434" s="607"/>
      <c r="K434" s="644">
        <f t="shared" si="7"/>
        <v>0</v>
      </c>
      <c r="L434" s="729">
        <v>0</v>
      </c>
      <c r="N434" s="596"/>
      <c r="P434" s="599"/>
      <c r="V434" s="611"/>
      <c r="W434" s="612"/>
      <c r="X434" s="611"/>
    </row>
    <row r="435" spans="1:24" s="578" customFormat="1" ht="15" customHeight="1" x14ac:dyDescent="0.25">
      <c r="A435" s="649"/>
      <c r="B435" s="650"/>
      <c r="C435" s="767" t="s">
        <v>4114</v>
      </c>
      <c r="D435" s="718" t="s">
        <v>3594</v>
      </c>
      <c r="E435" s="437" t="s">
        <v>3595</v>
      </c>
      <c r="F435" s="641"/>
      <c r="G435" s="643">
        <v>0</v>
      </c>
      <c r="H435" s="626"/>
      <c r="I435" s="646"/>
      <c r="J435" s="607"/>
      <c r="K435" s="644">
        <f t="shared" si="7"/>
        <v>0</v>
      </c>
      <c r="L435" s="729">
        <v>0</v>
      </c>
      <c r="N435" s="596"/>
      <c r="P435" s="599"/>
      <c r="V435" s="611"/>
      <c r="W435" s="612"/>
      <c r="X435" s="611"/>
    </row>
    <row r="436" spans="1:24" s="578" customFormat="1" ht="15" customHeight="1" x14ac:dyDescent="0.25">
      <c r="A436" s="649"/>
      <c r="B436" s="650"/>
      <c r="C436" s="767" t="s">
        <v>4115</v>
      </c>
      <c r="D436" s="718" t="s">
        <v>3596</v>
      </c>
      <c r="E436" s="437" t="s">
        <v>3597</v>
      </c>
      <c r="F436" s="641"/>
      <c r="G436" s="643">
        <v>0</v>
      </c>
      <c r="H436" s="626"/>
      <c r="I436" s="646"/>
      <c r="J436" s="607"/>
      <c r="K436" s="644">
        <f t="shared" si="7"/>
        <v>0</v>
      </c>
      <c r="L436" s="729">
        <v>0</v>
      </c>
      <c r="N436" s="596"/>
      <c r="P436" s="599"/>
      <c r="V436" s="611"/>
      <c r="W436" s="612"/>
      <c r="X436" s="611"/>
    </row>
    <row r="437" spans="1:24" s="578" customFormat="1" ht="15" customHeight="1" x14ac:dyDescent="0.25">
      <c r="A437" s="649"/>
      <c r="B437" s="650"/>
      <c r="C437" s="767" t="s">
        <v>4116</v>
      </c>
      <c r="D437" s="718" t="s">
        <v>3598</v>
      </c>
      <c r="E437" s="437" t="s">
        <v>3599</v>
      </c>
      <c r="F437" s="641"/>
      <c r="G437" s="643">
        <v>0</v>
      </c>
      <c r="H437" s="626"/>
      <c r="I437" s="646"/>
      <c r="J437" s="607"/>
      <c r="K437" s="644">
        <f t="shared" si="7"/>
        <v>0</v>
      </c>
      <c r="L437" s="729">
        <v>0</v>
      </c>
      <c r="N437" s="596"/>
      <c r="P437" s="599"/>
      <c r="V437" s="611"/>
      <c r="W437" s="612"/>
      <c r="X437" s="611"/>
    </row>
    <row r="438" spans="1:24" s="578" customFormat="1" ht="15" customHeight="1" x14ac:dyDescent="0.25">
      <c r="A438" s="649"/>
      <c r="B438" s="650"/>
      <c r="C438" s="767" t="s">
        <v>4117</v>
      </c>
      <c r="D438" s="718" t="s">
        <v>3600</v>
      </c>
      <c r="E438" s="437" t="s">
        <v>3601</v>
      </c>
      <c r="F438" s="641"/>
      <c r="G438" s="643">
        <v>0</v>
      </c>
      <c r="H438" s="626"/>
      <c r="I438" s="646"/>
      <c r="J438" s="607"/>
      <c r="K438" s="644">
        <f t="shared" si="7"/>
        <v>0</v>
      </c>
      <c r="L438" s="729">
        <v>0</v>
      </c>
      <c r="N438" s="596"/>
      <c r="P438" s="599"/>
      <c r="V438" s="611"/>
      <c r="W438" s="612"/>
      <c r="X438" s="611"/>
    </row>
    <row r="439" spans="1:24" s="578" customFormat="1" ht="15" customHeight="1" x14ac:dyDescent="0.25">
      <c r="A439" s="649"/>
      <c r="B439" s="650"/>
      <c r="C439" s="767" t="s">
        <v>4118</v>
      </c>
      <c r="D439" s="718" t="s">
        <v>3602</v>
      </c>
      <c r="E439" s="437" t="s">
        <v>3603</v>
      </c>
      <c r="F439" s="641"/>
      <c r="G439" s="643">
        <v>0</v>
      </c>
      <c r="H439" s="626"/>
      <c r="I439" s="646"/>
      <c r="J439" s="607"/>
      <c r="K439" s="644">
        <f t="shared" si="7"/>
        <v>0</v>
      </c>
      <c r="L439" s="729">
        <v>0</v>
      </c>
      <c r="N439" s="596"/>
      <c r="P439" s="599"/>
      <c r="V439" s="611"/>
      <c r="W439" s="612"/>
      <c r="X439" s="611"/>
    </row>
    <row r="440" spans="1:24" s="578" customFormat="1" ht="15" customHeight="1" x14ac:dyDescent="0.25">
      <c r="A440" s="649"/>
      <c r="B440" s="650"/>
      <c r="C440" s="767" t="s">
        <v>4119</v>
      </c>
      <c r="D440" s="718" t="s">
        <v>3604</v>
      </c>
      <c r="E440" s="437" t="s">
        <v>3605</v>
      </c>
      <c r="F440" s="641"/>
      <c r="G440" s="643">
        <v>0</v>
      </c>
      <c r="H440" s="626"/>
      <c r="I440" s="646"/>
      <c r="J440" s="607"/>
      <c r="K440" s="644">
        <f t="shared" si="7"/>
        <v>0</v>
      </c>
      <c r="L440" s="729">
        <v>0</v>
      </c>
      <c r="N440" s="596"/>
      <c r="P440" s="599"/>
      <c r="V440" s="611"/>
      <c r="W440" s="612"/>
      <c r="X440" s="611"/>
    </row>
    <row r="441" spans="1:24" s="578" customFormat="1" ht="15" customHeight="1" x14ac:dyDescent="0.25">
      <c r="A441" s="649" t="s">
        <v>4107</v>
      </c>
      <c r="B441" s="650"/>
      <c r="C441" s="651"/>
      <c r="D441" s="716" t="s">
        <v>971</v>
      </c>
      <c r="E441" s="433" t="s">
        <v>3606</v>
      </c>
      <c r="F441" s="451">
        <f>+SUM(F442:F447)</f>
        <v>0</v>
      </c>
      <c r="G441" s="656">
        <v>0</v>
      </c>
      <c r="H441" s="626"/>
      <c r="I441" s="648">
        <v>0</v>
      </c>
      <c r="J441" s="607"/>
      <c r="K441" s="657">
        <f t="shared" si="7"/>
        <v>0</v>
      </c>
      <c r="L441" s="730">
        <v>0</v>
      </c>
      <c r="N441" s="596"/>
      <c r="P441" s="599"/>
      <c r="V441" s="611"/>
      <c r="W441" s="612"/>
      <c r="X441" s="611"/>
    </row>
    <row r="442" spans="1:24" s="578" customFormat="1" ht="15" customHeight="1" x14ac:dyDescent="0.25">
      <c r="A442" s="649"/>
      <c r="B442" s="650"/>
      <c r="C442" s="767" t="s">
        <v>4120</v>
      </c>
      <c r="D442" s="718" t="s">
        <v>3607</v>
      </c>
      <c r="E442" s="437" t="s">
        <v>3608</v>
      </c>
      <c r="F442" s="641"/>
      <c r="G442" s="643">
        <v>0</v>
      </c>
      <c r="H442" s="626"/>
      <c r="I442" s="646"/>
      <c r="J442" s="607"/>
      <c r="K442" s="644">
        <f t="shared" si="7"/>
        <v>0</v>
      </c>
      <c r="L442" s="729">
        <v>0</v>
      </c>
      <c r="N442" s="596"/>
      <c r="P442" s="599"/>
      <c r="V442" s="611"/>
      <c r="W442" s="612"/>
      <c r="X442" s="611"/>
    </row>
    <row r="443" spans="1:24" s="578" customFormat="1" ht="15" customHeight="1" x14ac:dyDescent="0.25">
      <c r="A443" s="649"/>
      <c r="B443" s="650"/>
      <c r="C443" s="767" t="s">
        <v>4121</v>
      </c>
      <c r="D443" s="718" t="s">
        <v>3609</v>
      </c>
      <c r="E443" s="437" t="s">
        <v>3610</v>
      </c>
      <c r="F443" s="641"/>
      <c r="G443" s="643">
        <v>0</v>
      </c>
      <c r="H443" s="626"/>
      <c r="I443" s="646"/>
      <c r="J443" s="607"/>
      <c r="K443" s="644">
        <f t="shared" si="7"/>
        <v>0</v>
      </c>
      <c r="L443" s="729">
        <v>0</v>
      </c>
      <c r="N443" s="596"/>
      <c r="P443" s="599"/>
      <c r="V443" s="611"/>
      <c r="W443" s="612"/>
      <c r="X443" s="611"/>
    </row>
    <row r="444" spans="1:24" s="578" customFormat="1" ht="15" customHeight="1" x14ac:dyDescent="0.25">
      <c r="A444" s="649"/>
      <c r="B444" s="650"/>
      <c r="C444" s="767" t="s">
        <v>4122</v>
      </c>
      <c r="D444" s="718" t="s">
        <v>3611</v>
      </c>
      <c r="E444" s="437" t="s">
        <v>3612</v>
      </c>
      <c r="F444" s="641"/>
      <c r="G444" s="643">
        <v>0</v>
      </c>
      <c r="H444" s="626"/>
      <c r="I444" s="646"/>
      <c r="J444" s="607"/>
      <c r="K444" s="644">
        <f t="shared" si="7"/>
        <v>0</v>
      </c>
      <c r="L444" s="729">
        <v>0</v>
      </c>
      <c r="N444" s="596"/>
      <c r="P444" s="599"/>
      <c r="V444" s="611"/>
      <c r="W444" s="612"/>
      <c r="X444" s="611"/>
    </row>
    <row r="445" spans="1:24" s="578" customFormat="1" ht="15" customHeight="1" x14ac:dyDescent="0.25">
      <c r="A445" s="649"/>
      <c r="B445" s="650"/>
      <c r="C445" s="767" t="s">
        <v>4123</v>
      </c>
      <c r="D445" s="718" t="s">
        <v>3613</v>
      </c>
      <c r="E445" s="437" t="s">
        <v>3614</v>
      </c>
      <c r="F445" s="641"/>
      <c r="G445" s="643">
        <v>0</v>
      </c>
      <c r="H445" s="626"/>
      <c r="I445" s="646"/>
      <c r="J445" s="607"/>
      <c r="K445" s="644">
        <f t="shared" si="7"/>
        <v>0</v>
      </c>
      <c r="L445" s="729">
        <v>0</v>
      </c>
      <c r="N445" s="596"/>
      <c r="P445" s="599"/>
      <c r="V445" s="611"/>
      <c r="W445" s="612"/>
      <c r="X445" s="611"/>
    </row>
    <row r="446" spans="1:24" s="578" customFormat="1" ht="15" customHeight="1" x14ac:dyDescent="0.25">
      <c r="A446" s="649"/>
      <c r="B446" s="650"/>
      <c r="C446" s="767" t="s">
        <v>4124</v>
      </c>
      <c r="D446" s="718" t="s">
        <v>3615</v>
      </c>
      <c r="E446" s="437" t="s">
        <v>3616</v>
      </c>
      <c r="F446" s="641"/>
      <c r="G446" s="643">
        <v>0</v>
      </c>
      <c r="H446" s="626"/>
      <c r="I446" s="646"/>
      <c r="J446" s="607"/>
      <c r="K446" s="644">
        <f t="shared" si="7"/>
        <v>0</v>
      </c>
      <c r="L446" s="729">
        <v>0</v>
      </c>
      <c r="N446" s="596"/>
      <c r="P446" s="599"/>
      <c r="V446" s="611"/>
      <c r="W446" s="612"/>
      <c r="X446" s="611"/>
    </row>
    <row r="447" spans="1:24" s="578" customFormat="1" ht="15" customHeight="1" x14ac:dyDescent="0.25">
      <c r="A447" s="649"/>
      <c r="B447" s="650"/>
      <c r="C447" s="767" t="s">
        <v>4125</v>
      </c>
      <c r="D447" s="718" t="s">
        <v>3617</v>
      </c>
      <c r="E447" s="437" t="s">
        <v>3618</v>
      </c>
      <c r="F447" s="641"/>
      <c r="G447" s="643">
        <v>0</v>
      </c>
      <c r="H447" s="626"/>
      <c r="I447" s="646"/>
      <c r="J447" s="607"/>
      <c r="K447" s="644">
        <f t="shared" si="7"/>
        <v>0</v>
      </c>
      <c r="L447" s="729">
        <v>0</v>
      </c>
      <c r="N447" s="596"/>
      <c r="P447" s="599"/>
      <c r="V447" s="611"/>
      <c r="W447" s="612"/>
      <c r="X447" s="611"/>
    </row>
    <row r="448" spans="1:24" s="578" customFormat="1" ht="15" customHeight="1" x14ac:dyDescent="0.25">
      <c r="A448" s="649" t="s">
        <v>4107</v>
      </c>
      <c r="B448" s="650"/>
      <c r="C448" s="651"/>
      <c r="D448" s="458" t="s">
        <v>973</v>
      </c>
      <c r="E448" s="443" t="s">
        <v>3619</v>
      </c>
      <c r="F448" s="450">
        <f>+F449+F457+F458+F465</f>
        <v>0</v>
      </c>
      <c r="G448" s="659">
        <v>4840129.4400000004</v>
      </c>
      <c r="H448" s="626"/>
      <c r="I448" s="660">
        <v>0</v>
      </c>
      <c r="J448" s="607"/>
      <c r="K448" s="608">
        <f t="shared" si="7"/>
        <v>4840129.4400000004</v>
      </c>
      <c r="L448" s="749">
        <v>0</v>
      </c>
      <c r="N448" s="596"/>
      <c r="P448" s="599"/>
      <c r="V448" s="611"/>
      <c r="W448" s="612"/>
      <c r="X448" s="611"/>
    </row>
    <row r="449" spans="1:24" s="578" customFormat="1" ht="15" customHeight="1" x14ac:dyDescent="0.25">
      <c r="A449" s="649" t="s">
        <v>4107</v>
      </c>
      <c r="B449" s="650"/>
      <c r="C449" s="651"/>
      <c r="D449" s="716" t="s">
        <v>975</v>
      </c>
      <c r="E449" s="433" t="s">
        <v>3620</v>
      </c>
      <c r="F449" s="451">
        <f>SUM(F450:F456)</f>
        <v>0</v>
      </c>
      <c r="G449" s="656">
        <v>1391451.4000000001</v>
      </c>
      <c r="H449" s="626"/>
      <c r="I449" s="648">
        <v>0</v>
      </c>
      <c r="J449" s="607"/>
      <c r="K449" s="657">
        <f t="shared" si="7"/>
        <v>1391451.4000000001</v>
      </c>
      <c r="L449" s="730">
        <v>0</v>
      </c>
      <c r="N449" s="596"/>
      <c r="P449" s="599"/>
      <c r="V449" s="611"/>
      <c r="W449" s="612"/>
      <c r="X449" s="611"/>
    </row>
    <row r="450" spans="1:24" s="578" customFormat="1" ht="15" customHeight="1" x14ac:dyDescent="0.25">
      <c r="A450" s="649"/>
      <c r="B450" s="650"/>
      <c r="C450" s="651"/>
      <c r="D450" s="718" t="s">
        <v>977</v>
      </c>
      <c r="E450" s="437" t="s">
        <v>3621</v>
      </c>
      <c r="F450" s="641"/>
      <c r="G450" s="643">
        <v>240814.67</v>
      </c>
      <c r="H450" s="626"/>
      <c r="I450" s="646"/>
      <c r="J450" s="607"/>
      <c r="K450" s="644">
        <f t="shared" si="7"/>
        <v>240814.67</v>
      </c>
      <c r="L450" s="729">
        <v>0</v>
      </c>
      <c r="N450" s="596"/>
      <c r="P450" s="599"/>
      <c r="V450" s="611"/>
      <c r="W450" s="612"/>
      <c r="X450" s="611"/>
    </row>
    <row r="451" spans="1:24" s="578" customFormat="1" ht="15" customHeight="1" x14ac:dyDescent="0.25">
      <c r="A451" s="649"/>
      <c r="B451" s="650"/>
      <c r="C451" s="651"/>
      <c r="D451" s="718" t="s">
        <v>980</v>
      </c>
      <c r="E451" s="437" t="s">
        <v>3622</v>
      </c>
      <c r="F451" s="641"/>
      <c r="G451" s="643">
        <v>154916.67000000001</v>
      </c>
      <c r="H451" s="626"/>
      <c r="I451" s="646"/>
      <c r="J451" s="607"/>
      <c r="K451" s="644">
        <f t="shared" si="7"/>
        <v>154916.67000000001</v>
      </c>
      <c r="L451" s="729">
        <v>0</v>
      </c>
      <c r="N451" s="596"/>
      <c r="P451" s="599"/>
      <c r="V451" s="611"/>
      <c r="W451" s="612"/>
      <c r="X451" s="611"/>
    </row>
    <row r="452" spans="1:24" s="578" customFormat="1" ht="15" customHeight="1" x14ac:dyDescent="0.25">
      <c r="A452" s="649"/>
      <c r="B452" s="650"/>
      <c r="C452" s="651"/>
      <c r="D452" s="718" t="s">
        <v>982</v>
      </c>
      <c r="E452" s="437" t="s">
        <v>3623</v>
      </c>
      <c r="F452" s="641"/>
      <c r="G452" s="643">
        <v>0</v>
      </c>
      <c r="H452" s="626"/>
      <c r="I452" s="646"/>
      <c r="J452" s="607"/>
      <c r="K452" s="644">
        <f t="shared" si="7"/>
        <v>0</v>
      </c>
      <c r="L452" s="729">
        <v>0</v>
      </c>
      <c r="N452" s="596"/>
      <c r="P452" s="599"/>
      <c r="V452" s="611"/>
      <c r="W452" s="612"/>
      <c r="X452" s="611"/>
    </row>
    <row r="453" spans="1:24" s="578" customFormat="1" ht="15" customHeight="1" x14ac:dyDescent="0.25">
      <c r="A453" s="649"/>
      <c r="B453" s="650"/>
      <c r="C453" s="651"/>
      <c r="D453" s="718" t="s">
        <v>984</v>
      </c>
      <c r="E453" s="437" t="s">
        <v>3624</v>
      </c>
      <c r="F453" s="641"/>
      <c r="G453" s="643">
        <v>885236</v>
      </c>
      <c r="H453" s="626"/>
      <c r="I453" s="646"/>
      <c r="J453" s="607"/>
      <c r="K453" s="644">
        <f t="shared" si="7"/>
        <v>885236</v>
      </c>
      <c r="L453" s="729">
        <v>0</v>
      </c>
      <c r="N453" s="596"/>
      <c r="P453" s="599"/>
      <c r="V453" s="611"/>
      <c r="W453" s="612"/>
      <c r="X453" s="611"/>
    </row>
    <row r="454" spans="1:24" s="578" customFormat="1" ht="15" customHeight="1" x14ac:dyDescent="0.25">
      <c r="A454" s="649"/>
      <c r="B454" s="650"/>
      <c r="C454" s="651"/>
      <c r="D454" s="718" t="s">
        <v>3625</v>
      </c>
      <c r="E454" s="437" t="s">
        <v>3626</v>
      </c>
      <c r="F454" s="641"/>
      <c r="G454" s="643">
        <v>0</v>
      </c>
      <c r="H454" s="626"/>
      <c r="I454" s="646"/>
      <c r="J454" s="607"/>
      <c r="K454" s="644">
        <f t="shared" si="7"/>
        <v>0</v>
      </c>
      <c r="L454" s="729">
        <v>0</v>
      </c>
      <c r="N454" s="596"/>
      <c r="P454" s="599"/>
      <c r="V454" s="611"/>
      <c r="W454" s="612"/>
      <c r="X454" s="611"/>
    </row>
    <row r="455" spans="1:24" s="578" customFormat="1" ht="15" customHeight="1" x14ac:dyDescent="0.25">
      <c r="A455" s="649"/>
      <c r="B455" s="650"/>
      <c r="C455" s="651"/>
      <c r="D455" s="718" t="s">
        <v>986</v>
      </c>
      <c r="E455" s="437" t="s">
        <v>3627</v>
      </c>
      <c r="F455" s="641"/>
      <c r="G455" s="643">
        <v>42923.06</v>
      </c>
      <c r="H455" s="626"/>
      <c r="I455" s="646"/>
      <c r="J455" s="607"/>
      <c r="K455" s="644">
        <f t="shared" si="7"/>
        <v>42923.06</v>
      </c>
      <c r="L455" s="729">
        <v>0</v>
      </c>
      <c r="N455" s="596"/>
      <c r="P455" s="599"/>
      <c r="V455" s="611"/>
      <c r="W455" s="612"/>
      <c r="X455" s="611"/>
    </row>
    <row r="456" spans="1:24" s="577" customFormat="1" ht="15" customHeight="1" x14ac:dyDescent="0.25">
      <c r="A456" s="649"/>
      <c r="B456" s="650"/>
      <c r="C456" s="651"/>
      <c r="D456" s="718" t="s">
        <v>3628</v>
      </c>
      <c r="E456" s="437" t="s">
        <v>3629</v>
      </c>
      <c r="F456" s="641"/>
      <c r="G456" s="643">
        <v>67561</v>
      </c>
      <c r="H456" s="626"/>
      <c r="I456" s="667"/>
      <c r="J456" s="607"/>
      <c r="K456" s="644">
        <f t="shared" si="7"/>
        <v>67561</v>
      </c>
      <c r="L456" s="729">
        <v>0</v>
      </c>
      <c r="N456" s="596"/>
      <c r="P456" s="599"/>
      <c r="V456" s="611"/>
      <c r="W456" s="612"/>
      <c r="X456" s="611"/>
    </row>
    <row r="457" spans="1:24" s="578" customFormat="1" ht="15" customHeight="1" x14ac:dyDescent="0.25">
      <c r="A457" s="649"/>
      <c r="B457" s="650"/>
      <c r="C457" s="651"/>
      <c r="D457" s="716" t="s">
        <v>988</v>
      </c>
      <c r="E457" s="433" t="s">
        <v>3630</v>
      </c>
      <c r="F457" s="655"/>
      <c r="G457" s="662">
        <v>335678.04</v>
      </c>
      <c r="H457" s="626"/>
      <c r="I457" s="646"/>
      <c r="J457" s="607"/>
      <c r="K457" s="663">
        <f t="shared" si="7"/>
        <v>335678.04</v>
      </c>
      <c r="L457" s="746">
        <v>0</v>
      </c>
      <c r="N457" s="596"/>
      <c r="P457" s="599"/>
      <c r="V457" s="611"/>
      <c r="W457" s="612"/>
      <c r="X457" s="611"/>
    </row>
    <row r="458" spans="1:24" s="578" customFormat="1" ht="15" customHeight="1" x14ac:dyDescent="0.25">
      <c r="A458" s="649" t="s">
        <v>4107</v>
      </c>
      <c r="B458" s="650"/>
      <c r="C458" s="651"/>
      <c r="D458" s="716" t="s">
        <v>990</v>
      </c>
      <c r="E458" s="433" t="s">
        <v>3631</v>
      </c>
      <c r="F458" s="451">
        <f>SUM(F459:F464)</f>
        <v>0</v>
      </c>
      <c r="G458" s="656">
        <v>0</v>
      </c>
      <c r="H458" s="626"/>
      <c r="I458" s="648">
        <v>0</v>
      </c>
      <c r="J458" s="607"/>
      <c r="K458" s="657">
        <f t="shared" ref="K458:K521" si="8">G458-I458</f>
        <v>0</v>
      </c>
      <c r="L458" s="730">
        <v>0</v>
      </c>
      <c r="N458" s="596"/>
      <c r="P458" s="599"/>
      <c r="V458" s="611"/>
      <c r="W458" s="612"/>
      <c r="X458" s="611"/>
    </row>
    <row r="459" spans="1:24" s="578" customFormat="1" ht="15" customHeight="1" x14ac:dyDescent="0.25">
      <c r="A459" s="649"/>
      <c r="B459" s="650"/>
      <c r="C459" s="651"/>
      <c r="D459" s="718" t="s">
        <v>3632</v>
      </c>
      <c r="E459" s="437" t="s">
        <v>3633</v>
      </c>
      <c r="F459" s="641"/>
      <c r="G459" s="643">
        <v>0</v>
      </c>
      <c r="H459" s="626"/>
      <c r="I459" s="646"/>
      <c r="J459" s="607"/>
      <c r="K459" s="644">
        <f t="shared" si="8"/>
        <v>0</v>
      </c>
      <c r="L459" s="729">
        <v>0</v>
      </c>
      <c r="N459" s="596"/>
      <c r="P459" s="599"/>
      <c r="V459" s="611"/>
      <c r="W459" s="612"/>
      <c r="X459" s="611"/>
    </row>
    <row r="460" spans="1:24" s="578" customFormat="1" ht="15" customHeight="1" x14ac:dyDescent="0.25">
      <c r="A460" s="649"/>
      <c r="B460" s="650"/>
      <c r="C460" s="651"/>
      <c r="D460" s="718" t="s">
        <v>992</v>
      </c>
      <c r="E460" s="437" t="s">
        <v>3634</v>
      </c>
      <c r="F460" s="641"/>
      <c r="G460" s="643">
        <v>0</v>
      </c>
      <c r="H460" s="626"/>
      <c r="I460" s="646"/>
      <c r="J460" s="607"/>
      <c r="K460" s="644">
        <f t="shared" si="8"/>
        <v>0</v>
      </c>
      <c r="L460" s="729">
        <v>0</v>
      </c>
      <c r="N460" s="596"/>
      <c r="P460" s="599"/>
      <c r="V460" s="611"/>
      <c r="W460" s="612"/>
      <c r="X460" s="611"/>
    </row>
    <row r="461" spans="1:24" s="578" customFormat="1" ht="15" customHeight="1" x14ac:dyDescent="0.25">
      <c r="A461" s="649"/>
      <c r="B461" s="650"/>
      <c r="C461" s="651"/>
      <c r="D461" s="718" t="s">
        <v>994</v>
      </c>
      <c r="E461" s="437" t="s">
        <v>3635</v>
      </c>
      <c r="F461" s="641"/>
      <c r="G461" s="643">
        <v>0</v>
      </c>
      <c r="H461" s="626"/>
      <c r="I461" s="646"/>
      <c r="J461" s="607"/>
      <c r="K461" s="644">
        <f t="shared" si="8"/>
        <v>0</v>
      </c>
      <c r="L461" s="729">
        <v>0</v>
      </c>
      <c r="N461" s="596"/>
      <c r="P461" s="599"/>
      <c r="V461" s="611"/>
      <c r="W461" s="612"/>
      <c r="X461" s="611"/>
    </row>
    <row r="462" spans="1:24" s="578" customFormat="1" ht="15" customHeight="1" x14ac:dyDescent="0.25">
      <c r="A462" s="649"/>
      <c r="B462" s="650"/>
      <c r="C462" s="651"/>
      <c r="D462" s="718" t="s">
        <v>996</v>
      </c>
      <c r="E462" s="437" t="s">
        <v>3636</v>
      </c>
      <c r="F462" s="641"/>
      <c r="G462" s="643">
        <v>0</v>
      </c>
      <c r="H462" s="626"/>
      <c r="I462" s="646"/>
      <c r="J462" s="607"/>
      <c r="K462" s="644">
        <f t="shared" si="8"/>
        <v>0</v>
      </c>
      <c r="L462" s="729">
        <v>0</v>
      </c>
      <c r="N462" s="596"/>
      <c r="P462" s="599"/>
      <c r="V462" s="611"/>
      <c r="W462" s="612"/>
      <c r="X462" s="611"/>
    </row>
    <row r="463" spans="1:24" s="578" customFormat="1" ht="15" customHeight="1" x14ac:dyDescent="0.25">
      <c r="A463" s="649"/>
      <c r="B463" s="650"/>
      <c r="C463" s="651"/>
      <c r="D463" s="718" t="s">
        <v>998</v>
      </c>
      <c r="E463" s="437" t="s">
        <v>3637</v>
      </c>
      <c r="F463" s="641"/>
      <c r="G463" s="643">
        <v>0</v>
      </c>
      <c r="H463" s="626"/>
      <c r="I463" s="646"/>
      <c r="J463" s="607"/>
      <c r="K463" s="644">
        <f t="shared" si="8"/>
        <v>0</v>
      </c>
      <c r="L463" s="729">
        <v>0</v>
      </c>
      <c r="N463" s="596"/>
      <c r="P463" s="599"/>
      <c r="V463" s="611"/>
      <c r="W463" s="612"/>
      <c r="X463" s="611"/>
    </row>
    <row r="464" spans="1:24" s="577" customFormat="1" ht="15" customHeight="1" x14ac:dyDescent="0.25">
      <c r="A464" s="649"/>
      <c r="B464" s="650"/>
      <c r="C464" s="651"/>
      <c r="D464" s="718" t="s">
        <v>3638</v>
      </c>
      <c r="E464" s="437" t="s">
        <v>3639</v>
      </c>
      <c r="F464" s="641"/>
      <c r="G464" s="643">
        <v>0</v>
      </c>
      <c r="H464" s="626"/>
      <c r="I464" s="667"/>
      <c r="J464" s="607"/>
      <c r="K464" s="644">
        <f t="shared" si="8"/>
        <v>0</v>
      </c>
      <c r="L464" s="729">
        <v>0</v>
      </c>
      <c r="N464" s="596"/>
      <c r="P464" s="599"/>
      <c r="V464" s="611"/>
      <c r="W464" s="612"/>
      <c r="X464" s="611"/>
    </row>
    <row r="465" spans="1:24" s="578" customFormat="1" ht="15" customHeight="1" x14ac:dyDescent="0.25">
      <c r="A465" s="649" t="s">
        <v>4107</v>
      </c>
      <c r="B465" s="650"/>
      <c r="C465" s="651"/>
      <c r="D465" s="716" t="s">
        <v>1000</v>
      </c>
      <c r="E465" s="433" t="s">
        <v>3640</v>
      </c>
      <c r="F465" s="451">
        <f>SUM(F466:F475)</f>
        <v>0</v>
      </c>
      <c r="G465" s="656">
        <v>3113000</v>
      </c>
      <c r="H465" s="626"/>
      <c r="I465" s="648">
        <v>0</v>
      </c>
      <c r="J465" s="607"/>
      <c r="K465" s="657">
        <f t="shared" si="8"/>
        <v>3113000</v>
      </c>
      <c r="L465" s="730">
        <v>0</v>
      </c>
      <c r="N465" s="596"/>
      <c r="P465" s="599"/>
      <c r="V465" s="611"/>
      <c r="W465" s="612"/>
      <c r="X465" s="611"/>
    </row>
    <row r="466" spans="1:24" s="578" customFormat="1" ht="15" customHeight="1" x14ac:dyDescent="0.25">
      <c r="A466" s="649"/>
      <c r="B466" s="650"/>
      <c r="C466" s="651"/>
      <c r="D466" s="718" t="s">
        <v>1005</v>
      </c>
      <c r="E466" s="437" t="s">
        <v>3641</v>
      </c>
      <c r="F466" s="641"/>
      <c r="G466" s="643">
        <v>883000</v>
      </c>
      <c r="H466" s="626"/>
      <c r="I466" s="646"/>
      <c r="J466" s="607"/>
      <c r="K466" s="644">
        <f t="shared" si="8"/>
        <v>883000</v>
      </c>
      <c r="L466" s="729">
        <v>0</v>
      </c>
      <c r="N466" s="596"/>
      <c r="P466" s="599"/>
      <c r="V466" s="611"/>
      <c r="W466" s="612"/>
      <c r="X466" s="611"/>
    </row>
    <row r="467" spans="1:24" s="578" customFormat="1" ht="15" customHeight="1" x14ac:dyDescent="0.25">
      <c r="A467" s="649"/>
      <c r="B467" s="650"/>
      <c r="C467" s="651"/>
      <c r="D467" s="718" t="s">
        <v>1008</v>
      </c>
      <c r="E467" s="437" t="s">
        <v>3642</v>
      </c>
      <c r="F467" s="641"/>
      <c r="G467" s="643">
        <v>120000</v>
      </c>
      <c r="H467" s="626"/>
      <c r="I467" s="646"/>
      <c r="J467" s="607"/>
      <c r="K467" s="644">
        <f t="shared" si="8"/>
        <v>120000</v>
      </c>
      <c r="L467" s="729">
        <v>0</v>
      </c>
      <c r="N467" s="596"/>
      <c r="P467" s="599"/>
      <c r="V467" s="611"/>
      <c r="W467" s="612"/>
      <c r="X467" s="611"/>
    </row>
    <row r="468" spans="1:24" s="578" customFormat="1" ht="15" customHeight="1" x14ac:dyDescent="0.25">
      <c r="A468" s="649"/>
      <c r="B468" s="650"/>
      <c r="C468" s="651"/>
      <c r="D468" s="718" t="s">
        <v>1010</v>
      </c>
      <c r="E468" s="437" t="s">
        <v>3643</v>
      </c>
      <c r="F468" s="641"/>
      <c r="G468" s="643">
        <v>990000</v>
      </c>
      <c r="H468" s="626"/>
      <c r="I468" s="646"/>
      <c r="J468" s="607"/>
      <c r="K468" s="644">
        <f t="shared" si="8"/>
        <v>990000</v>
      </c>
      <c r="L468" s="729">
        <v>0</v>
      </c>
      <c r="N468" s="596"/>
      <c r="P468" s="599"/>
      <c r="V468" s="611"/>
      <c r="W468" s="612"/>
      <c r="X468" s="611"/>
    </row>
    <row r="469" spans="1:24" s="578" customFormat="1" ht="15" customHeight="1" x14ac:dyDescent="0.25">
      <c r="A469" s="649"/>
      <c r="B469" s="650"/>
      <c r="C469" s="651"/>
      <c r="D469" s="718" t="s">
        <v>1012</v>
      </c>
      <c r="E469" s="437" t="s">
        <v>3644</v>
      </c>
      <c r="F469" s="641"/>
      <c r="G469" s="643">
        <v>100000</v>
      </c>
      <c r="H469" s="626"/>
      <c r="I469" s="646"/>
      <c r="J469" s="607"/>
      <c r="K469" s="644">
        <f t="shared" si="8"/>
        <v>100000</v>
      </c>
      <c r="L469" s="729">
        <v>0</v>
      </c>
      <c r="N469" s="596"/>
      <c r="P469" s="599"/>
      <c r="V469" s="611"/>
      <c r="W469" s="612"/>
      <c r="X469" s="611"/>
    </row>
    <row r="470" spans="1:24" s="578" customFormat="1" ht="15" customHeight="1" x14ac:dyDescent="0.25">
      <c r="A470" s="649"/>
      <c r="B470" s="650"/>
      <c r="C470" s="651"/>
      <c r="D470" s="718" t="s">
        <v>1014</v>
      </c>
      <c r="E470" s="437" t="s">
        <v>3645</v>
      </c>
      <c r="F470" s="641"/>
      <c r="G470" s="643">
        <v>1020000</v>
      </c>
      <c r="H470" s="626"/>
      <c r="I470" s="646"/>
      <c r="J470" s="607"/>
      <c r="K470" s="644">
        <f t="shared" si="8"/>
        <v>1020000</v>
      </c>
      <c r="L470" s="729">
        <v>0</v>
      </c>
      <c r="N470" s="596"/>
      <c r="P470" s="599"/>
      <c r="V470" s="611"/>
      <c r="W470" s="612"/>
      <c r="X470" s="611"/>
    </row>
    <row r="471" spans="1:24" s="578" customFormat="1" ht="15" customHeight="1" x14ac:dyDescent="0.25">
      <c r="A471" s="649"/>
      <c r="B471" s="650"/>
      <c r="C471" s="651"/>
      <c r="D471" s="718" t="s">
        <v>3646</v>
      </c>
      <c r="E471" s="437" t="s">
        <v>3647</v>
      </c>
      <c r="F471" s="641"/>
      <c r="G471" s="643">
        <v>0</v>
      </c>
      <c r="H471" s="626"/>
      <c r="I471" s="646"/>
      <c r="J471" s="607"/>
      <c r="K471" s="644">
        <f t="shared" si="8"/>
        <v>0</v>
      </c>
      <c r="L471" s="729">
        <v>0</v>
      </c>
      <c r="N471" s="596"/>
      <c r="P471" s="599"/>
      <c r="V471" s="611"/>
      <c r="W471" s="612"/>
      <c r="X471" s="611"/>
    </row>
    <row r="472" spans="1:24" s="578" customFormat="1" ht="15" customHeight="1" x14ac:dyDescent="0.25">
      <c r="A472" s="649"/>
      <c r="B472" s="650"/>
      <c r="C472" s="651"/>
      <c r="D472" s="718" t="s">
        <v>3648</v>
      </c>
      <c r="E472" s="437" t="s">
        <v>3649</v>
      </c>
      <c r="F472" s="641"/>
      <c r="G472" s="643">
        <v>0</v>
      </c>
      <c r="H472" s="626"/>
      <c r="I472" s="646"/>
      <c r="J472" s="607"/>
      <c r="K472" s="644">
        <f t="shared" si="8"/>
        <v>0</v>
      </c>
      <c r="L472" s="729">
        <v>0</v>
      </c>
      <c r="N472" s="596"/>
      <c r="P472" s="599"/>
      <c r="V472" s="611"/>
      <c r="W472" s="612"/>
      <c r="X472" s="611"/>
    </row>
    <row r="473" spans="1:24" s="578" customFormat="1" ht="15" customHeight="1" x14ac:dyDescent="0.25">
      <c r="A473" s="649"/>
      <c r="B473" s="650"/>
      <c r="C473" s="651"/>
      <c r="D473" s="718" t="s">
        <v>3650</v>
      </c>
      <c r="E473" s="437" t="s">
        <v>3651</v>
      </c>
      <c r="F473" s="641"/>
      <c r="G473" s="643">
        <v>0</v>
      </c>
      <c r="H473" s="626"/>
      <c r="I473" s="646"/>
      <c r="J473" s="607"/>
      <c r="K473" s="644">
        <f t="shared" si="8"/>
        <v>0</v>
      </c>
      <c r="L473" s="729">
        <v>0</v>
      </c>
      <c r="N473" s="596"/>
      <c r="P473" s="599"/>
      <c r="V473" s="611"/>
      <c r="W473" s="612"/>
      <c r="X473" s="611"/>
    </row>
    <row r="474" spans="1:24" s="578" customFormat="1" ht="15" customHeight="1" x14ac:dyDescent="0.25">
      <c r="A474" s="649"/>
      <c r="B474" s="650"/>
      <c r="C474" s="651"/>
      <c r="D474" s="718" t="s">
        <v>3652</v>
      </c>
      <c r="E474" s="437" t="s">
        <v>3653</v>
      </c>
      <c r="F474" s="641"/>
      <c r="G474" s="643">
        <v>0</v>
      </c>
      <c r="H474" s="626"/>
      <c r="I474" s="646"/>
      <c r="J474" s="607"/>
      <c r="K474" s="644">
        <f t="shared" si="8"/>
        <v>0</v>
      </c>
      <c r="L474" s="729">
        <v>0</v>
      </c>
      <c r="N474" s="596"/>
      <c r="P474" s="599"/>
      <c r="V474" s="611"/>
      <c r="W474" s="612"/>
      <c r="X474" s="611"/>
    </row>
    <row r="475" spans="1:24" s="578" customFormat="1" ht="15" customHeight="1" x14ac:dyDescent="0.25">
      <c r="A475" s="649"/>
      <c r="B475" s="650"/>
      <c r="C475" s="651"/>
      <c r="D475" s="718" t="s">
        <v>1007</v>
      </c>
      <c r="E475" s="437" t="s">
        <v>3654</v>
      </c>
      <c r="F475" s="641"/>
      <c r="G475" s="643">
        <v>0</v>
      </c>
      <c r="H475" s="626"/>
      <c r="I475" s="645"/>
      <c r="J475" s="607"/>
      <c r="K475" s="644">
        <f t="shared" si="8"/>
        <v>0</v>
      </c>
      <c r="L475" s="729">
        <v>0</v>
      </c>
      <c r="N475" s="596"/>
      <c r="P475" s="599"/>
      <c r="V475" s="611"/>
      <c r="W475" s="612"/>
      <c r="X475" s="611"/>
    </row>
    <row r="476" spans="1:24" s="629" customFormat="1" ht="20.100000000000001" customHeight="1" thickBot="1" x14ac:dyDescent="0.3">
      <c r="A476" s="613" t="s">
        <v>4107</v>
      </c>
      <c r="B476" s="622"/>
      <c r="C476" s="700"/>
      <c r="D476" s="417" t="s">
        <v>1018</v>
      </c>
      <c r="E476" s="768" t="s">
        <v>1019</v>
      </c>
      <c r="F476" s="696">
        <v>0</v>
      </c>
      <c r="G476" s="697">
        <v>745003146.77999997</v>
      </c>
      <c r="H476" s="626"/>
      <c r="I476" s="697">
        <v>3889988.51</v>
      </c>
      <c r="J476" s="607"/>
      <c r="K476" s="698">
        <f t="shared" si="8"/>
        <v>741113158.26999998</v>
      </c>
      <c r="L476" s="769">
        <v>38274211.47255931</v>
      </c>
      <c r="N476" s="596"/>
      <c r="P476" s="599"/>
      <c r="V476" s="611"/>
      <c r="W476" s="612"/>
      <c r="X476" s="611"/>
    </row>
    <row r="477" spans="1:24" s="629" customFormat="1" ht="20.100000000000001" customHeight="1" thickBot="1" x14ac:dyDescent="0.3">
      <c r="A477" s="613"/>
      <c r="B477" s="622"/>
      <c r="C477" s="700"/>
      <c r="D477" s="454"/>
      <c r="E477" s="770"/>
      <c r="F477" s="771"/>
      <c r="G477" s="772"/>
      <c r="H477" s="704"/>
      <c r="I477" s="705"/>
      <c r="J477" s="706"/>
      <c r="K477" s="707">
        <f t="shared" si="8"/>
        <v>0</v>
      </c>
      <c r="L477" s="773"/>
      <c r="N477" s="709"/>
      <c r="P477" s="599"/>
      <c r="V477" s="611"/>
      <c r="W477" s="612"/>
      <c r="X477" s="611"/>
    </row>
    <row r="478" spans="1:24" s="629" customFormat="1" ht="15" customHeight="1" x14ac:dyDescent="0.25">
      <c r="A478" s="613"/>
      <c r="B478" s="622"/>
      <c r="C478" s="623"/>
      <c r="D478" s="710"/>
      <c r="E478" s="456" t="s">
        <v>1840</v>
      </c>
      <c r="F478" s="712"/>
      <c r="G478" s="713"/>
      <c r="H478" s="626"/>
      <c r="I478" s="774"/>
      <c r="J478" s="607"/>
      <c r="K478" s="633">
        <f t="shared" si="8"/>
        <v>0</v>
      </c>
      <c r="L478" s="775"/>
      <c r="N478" s="596"/>
      <c r="P478" s="599"/>
      <c r="V478" s="611"/>
      <c r="W478" s="612"/>
      <c r="X478" s="611"/>
    </row>
    <row r="479" spans="1:24" s="629" customFormat="1" ht="15" customHeight="1" x14ac:dyDescent="0.25">
      <c r="A479" s="613" t="s">
        <v>4107</v>
      </c>
      <c r="B479" s="622"/>
      <c r="C479" s="623"/>
      <c r="D479" s="458" t="s">
        <v>1020</v>
      </c>
      <c r="E479" s="443" t="s">
        <v>1021</v>
      </c>
      <c r="F479" s="776">
        <f>SUM(F480:F482)</f>
        <v>0</v>
      </c>
      <c r="G479" s="777">
        <v>0</v>
      </c>
      <c r="H479" s="626"/>
      <c r="I479" s="648">
        <v>0</v>
      </c>
      <c r="J479" s="607"/>
      <c r="K479" s="778">
        <f t="shared" si="8"/>
        <v>0</v>
      </c>
      <c r="L479" s="749">
        <v>0</v>
      </c>
      <c r="N479" s="596"/>
      <c r="P479" s="599"/>
      <c r="V479" s="611"/>
      <c r="W479" s="612"/>
      <c r="X479" s="611"/>
    </row>
    <row r="480" spans="1:24" s="629" customFormat="1" ht="15" customHeight="1" x14ac:dyDescent="0.25">
      <c r="A480" s="613"/>
      <c r="B480" s="622"/>
      <c r="C480" s="623"/>
      <c r="D480" s="716" t="s">
        <v>1022</v>
      </c>
      <c r="E480" s="444" t="s">
        <v>1023</v>
      </c>
      <c r="F480" s="690"/>
      <c r="G480" s="779">
        <v>0</v>
      </c>
      <c r="H480" s="626"/>
      <c r="I480" s="646"/>
      <c r="J480" s="607"/>
      <c r="K480" s="780">
        <f t="shared" si="8"/>
        <v>0</v>
      </c>
      <c r="L480" s="746">
        <v>0</v>
      </c>
      <c r="N480" s="596"/>
      <c r="P480" s="599"/>
      <c r="V480" s="611"/>
      <c r="W480" s="612"/>
      <c r="X480" s="611"/>
    </row>
    <row r="481" spans="1:24" s="629" customFormat="1" ht="15" customHeight="1" x14ac:dyDescent="0.25">
      <c r="A481" s="613"/>
      <c r="B481" s="622"/>
      <c r="C481" s="623"/>
      <c r="D481" s="716" t="s">
        <v>1025</v>
      </c>
      <c r="E481" s="444" t="s">
        <v>1026</v>
      </c>
      <c r="F481" s="690"/>
      <c r="G481" s="779">
        <v>0</v>
      </c>
      <c r="H481" s="626"/>
      <c r="I481" s="646"/>
      <c r="J481" s="607"/>
      <c r="K481" s="780">
        <f t="shared" si="8"/>
        <v>0</v>
      </c>
      <c r="L481" s="746">
        <v>0</v>
      </c>
      <c r="N481" s="596"/>
      <c r="P481" s="599"/>
      <c r="V481" s="611"/>
      <c r="W481" s="612"/>
      <c r="X481" s="611"/>
    </row>
    <row r="482" spans="1:24" s="629" customFormat="1" ht="15" customHeight="1" x14ac:dyDescent="0.25">
      <c r="A482" s="613"/>
      <c r="B482" s="622"/>
      <c r="C482" s="623"/>
      <c r="D482" s="716" t="s">
        <v>1028</v>
      </c>
      <c r="E482" s="444" t="s">
        <v>1029</v>
      </c>
      <c r="F482" s="690"/>
      <c r="G482" s="779">
        <v>0</v>
      </c>
      <c r="H482" s="626"/>
      <c r="I482" s="646"/>
      <c r="J482" s="607"/>
      <c r="K482" s="780">
        <f t="shared" si="8"/>
        <v>0</v>
      </c>
      <c r="L482" s="746">
        <v>0</v>
      </c>
      <c r="N482" s="596"/>
      <c r="P482" s="599"/>
      <c r="V482" s="611"/>
      <c r="W482" s="612"/>
      <c r="X482" s="611"/>
    </row>
    <row r="483" spans="1:24" s="629" customFormat="1" ht="15" customHeight="1" x14ac:dyDescent="0.25">
      <c r="A483" s="613" t="s">
        <v>4107</v>
      </c>
      <c r="B483" s="622"/>
      <c r="C483" s="623"/>
      <c r="D483" s="458" t="s">
        <v>1030</v>
      </c>
      <c r="E483" s="443" t="s">
        <v>1031</v>
      </c>
      <c r="F483" s="450">
        <f>SUM(F484:F488)</f>
        <v>0</v>
      </c>
      <c r="G483" s="659">
        <v>0</v>
      </c>
      <c r="H483" s="626"/>
      <c r="I483" s="648">
        <v>0</v>
      </c>
      <c r="J483" s="607"/>
      <c r="K483" s="608">
        <f t="shared" si="8"/>
        <v>0</v>
      </c>
      <c r="L483" s="749">
        <v>0</v>
      </c>
      <c r="N483" s="596"/>
      <c r="P483" s="599"/>
      <c r="V483" s="611"/>
      <c r="W483" s="612"/>
      <c r="X483" s="611"/>
    </row>
    <row r="484" spans="1:24" s="629" customFormat="1" ht="15" customHeight="1" x14ac:dyDescent="0.25">
      <c r="A484" s="613"/>
      <c r="B484" s="622"/>
      <c r="C484" s="623"/>
      <c r="D484" s="716" t="s">
        <v>1032</v>
      </c>
      <c r="E484" s="444" t="s">
        <v>1033</v>
      </c>
      <c r="F484" s="690"/>
      <c r="G484" s="691">
        <v>0</v>
      </c>
      <c r="H484" s="626"/>
      <c r="I484" s="646"/>
      <c r="J484" s="607"/>
      <c r="K484" s="692">
        <f t="shared" si="8"/>
        <v>0</v>
      </c>
      <c r="L484" s="746">
        <v>0</v>
      </c>
      <c r="N484" s="596"/>
      <c r="P484" s="599"/>
      <c r="V484" s="611"/>
      <c r="W484" s="612"/>
      <c r="X484" s="611"/>
    </row>
    <row r="485" spans="1:24" s="629" customFormat="1" ht="15" customHeight="1" x14ac:dyDescent="0.25">
      <c r="A485" s="613"/>
      <c r="B485" s="622"/>
      <c r="C485" s="623"/>
      <c r="D485" s="716" t="s">
        <v>1035</v>
      </c>
      <c r="E485" s="444" t="s">
        <v>1036</v>
      </c>
      <c r="F485" s="690"/>
      <c r="G485" s="691">
        <v>0</v>
      </c>
      <c r="H485" s="626"/>
      <c r="I485" s="646"/>
      <c r="J485" s="607"/>
      <c r="K485" s="692">
        <f t="shared" si="8"/>
        <v>0</v>
      </c>
      <c r="L485" s="746">
        <v>0</v>
      </c>
      <c r="N485" s="596"/>
      <c r="P485" s="599"/>
      <c r="V485" s="611"/>
      <c r="W485" s="612"/>
      <c r="X485" s="611"/>
    </row>
    <row r="486" spans="1:24" s="629" customFormat="1" ht="15" customHeight="1" x14ac:dyDescent="0.25">
      <c r="A486" s="613"/>
      <c r="B486" s="622"/>
      <c r="C486" s="623"/>
      <c r="D486" s="716" t="s">
        <v>1037</v>
      </c>
      <c r="E486" s="444" t="s">
        <v>1038</v>
      </c>
      <c r="F486" s="690"/>
      <c r="G486" s="691">
        <v>0</v>
      </c>
      <c r="H486" s="626"/>
      <c r="I486" s="646"/>
      <c r="J486" s="607"/>
      <c r="K486" s="692">
        <f t="shared" si="8"/>
        <v>0</v>
      </c>
      <c r="L486" s="746">
        <v>0</v>
      </c>
      <c r="N486" s="596"/>
      <c r="P486" s="599"/>
      <c r="V486" s="611"/>
      <c r="W486" s="612"/>
      <c r="X486" s="611"/>
    </row>
    <row r="487" spans="1:24" s="629" customFormat="1" ht="15" customHeight="1" x14ac:dyDescent="0.25">
      <c r="A487" s="613"/>
      <c r="B487" s="622"/>
      <c r="C487" s="623"/>
      <c r="D487" s="716" t="s">
        <v>1039</v>
      </c>
      <c r="E487" s="444" t="s">
        <v>1040</v>
      </c>
      <c r="F487" s="690"/>
      <c r="G487" s="691">
        <v>0</v>
      </c>
      <c r="H487" s="626"/>
      <c r="I487" s="646"/>
      <c r="J487" s="607"/>
      <c r="K487" s="692">
        <f t="shared" si="8"/>
        <v>0</v>
      </c>
      <c r="L487" s="746">
        <v>0</v>
      </c>
      <c r="N487" s="596"/>
      <c r="P487" s="599"/>
      <c r="V487" s="611"/>
      <c r="W487" s="612"/>
      <c r="X487" s="611"/>
    </row>
    <row r="488" spans="1:24" s="629" customFormat="1" ht="15" customHeight="1" x14ac:dyDescent="0.25">
      <c r="A488" s="613"/>
      <c r="B488" s="622"/>
      <c r="C488" s="623"/>
      <c r="D488" s="716" t="s">
        <v>1041</v>
      </c>
      <c r="E488" s="444" t="s">
        <v>1042</v>
      </c>
      <c r="F488" s="690"/>
      <c r="G488" s="691">
        <v>0</v>
      </c>
      <c r="H488" s="626"/>
      <c r="I488" s="646"/>
      <c r="J488" s="607"/>
      <c r="K488" s="692">
        <f t="shared" si="8"/>
        <v>0</v>
      </c>
      <c r="L488" s="746">
        <v>0</v>
      </c>
      <c r="N488" s="596"/>
      <c r="P488" s="599"/>
      <c r="V488" s="611"/>
      <c r="W488" s="612"/>
      <c r="X488" s="611"/>
    </row>
    <row r="489" spans="1:24" s="629" customFormat="1" ht="15" customHeight="1" x14ac:dyDescent="0.25">
      <c r="A489" s="613" t="s">
        <v>4107</v>
      </c>
      <c r="B489" s="622"/>
      <c r="C489" s="623"/>
      <c r="D489" s="458" t="s">
        <v>1043</v>
      </c>
      <c r="E489" s="443" t="s">
        <v>1044</v>
      </c>
      <c r="F489" s="450">
        <f>SUM(F490:F492)</f>
        <v>0</v>
      </c>
      <c r="G489" s="659">
        <v>460.57</v>
      </c>
      <c r="H489" s="626"/>
      <c r="I489" s="648">
        <v>0</v>
      </c>
      <c r="J489" s="607"/>
      <c r="K489" s="608">
        <f t="shared" si="8"/>
        <v>460.57</v>
      </c>
      <c r="L489" s="749">
        <v>0</v>
      </c>
      <c r="N489" s="596"/>
      <c r="P489" s="599"/>
      <c r="V489" s="611"/>
      <c r="W489" s="612"/>
      <c r="X489" s="611"/>
    </row>
    <row r="490" spans="1:24" s="629" customFormat="1" ht="15" customHeight="1" x14ac:dyDescent="0.25">
      <c r="A490" s="613"/>
      <c r="B490" s="622"/>
      <c r="C490" s="623"/>
      <c r="D490" s="716" t="s">
        <v>1045</v>
      </c>
      <c r="E490" s="444" t="s">
        <v>1046</v>
      </c>
      <c r="F490" s="690"/>
      <c r="G490" s="691">
        <v>0</v>
      </c>
      <c r="H490" s="626"/>
      <c r="I490" s="646"/>
      <c r="J490" s="607"/>
      <c r="K490" s="692">
        <f t="shared" si="8"/>
        <v>0</v>
      </c>
      <c r="L490" s="746">
        <v>0</v>
      </c>
      <c r="N490" s="596"/>
      <c r="P490" s="599"/>
      <c r="V490" s="611"/>
      <c r="W490" s="612"/>
      <c r="X490" s="611"/>
    </row>
    <row r="491" spans="1:24" s="629" customFormat="1" ht="15" customHeight="1" x14ac:dyDescent="0.25">
      <c r="A491" s="613"/>
      <c r="B491" s="622"/>
      <c r="C491" s="623"/>
      <c r="D491" s="716" t="s">
        <v>1047</v>
      </c>
      <c r="E491" s="444" t="s">
        <v>1048</v>
      </c>
      <c r="F491" s="690"/>
      <c r="G491" s="691">
        <v>0</v>
      </c>
      <c r="H491" s="626"/>
      <c r="I491" s="646"/>
      <c r="J491" s="607"/>
      <c r="K491" s="692">
        <f t="shared" si="8"/>
        <v>0</v>
      </c>
      <c r="L491" s="746">
        <v>0</v>
      </c>
      <c r="N491" s="596"/>
      <c r="P491" s="599"/>
      <c r="V491" s="611"/>
      <c r="W491" s="612"/>
      <c r="X491" s="611"/>
    </row>
    <row r="492" spans="1:24" s="629" customFormat="1" ht="15" customHeight="1" x14ac:dyDescent="0.25">
      <c r="A492" s="613"/>
      <c r="B492" s="622"/>
      <c r="C492" s="623"/>
      <c r="D492" s="716" t="s">
        <v>1049</v>
      </c>
      <c r="E492" s="444" t="s">
        <v>1050</v>
      </c>
      <c r="F492" s="690"/>
      <c r="G492" s="691">
        <v>460.57</v>
      </c>
      <c r="H492" s="626"/>
      <c r="I492" s="646"/>
      <c r="J492" s="607"/>
      <c r="K492" s="692">
        <f t="shared" si="8"/>
        <v>460.57</v>
      </c>
      <c r="L492" s="746">
        <v>0</v>
      </c>
      <c r="N492" s="596"/>
      <c r="P492" s="599"/>
      <c r="V492" s="611"/>
      <c r="W492" s="612"/>
      <c r="X492" s="611"/>
    </row>
    <row r="493" spans="1:24" s="629" customFormat="1" ht="15" customHeight="1" x14ac:dyDescent="0.25">
      <c r="A493" s="613" t="s">
        <v>4107</v>
      </c>
      <c r="B493" s="622"/>
      <c r="C493" s="623"/>
      <c r="D493" s="458" t="s">
        <v>1052</v>
      </c>
      <c r="E493" s="443" t="s">
        <v>1053</v>
      </c>
      <c r="F493" s="450">
        <f>SUM(F494:F495)</f>
        <v>0</v>
      </c>
      <c r="G493" s="659">
        <v>0</v>
      </c>
      <c r="H493" s="626"/>
      <c r="I493" s="648">
        <v>0</v>
      </c>
      <c r="J493" s="607"/>
      <c r="K493" s="608">
        <f t="shared" si="8"/>
        <v>0</v>
      </c>
      <c r="L493" s="749">
        <v>0</v>
      </c>
      <c r="N493" s="596"/>
      <c r="P493" s="599"/>
      <c r="V493" s="611"/>
      <c r="W493" s="612"/>
      <c r="X493" s="611"/>
    </row>
    <row r="494" spans="1:24" s="629" customFormat="1" ht="15" customHeight="1" x14ac:dyDescent="0.25">
      <c r="A494" s="613"/>
      <c r="B494" s="622"/>
      <c r="C494" s="623"/>
      <c r="D494" s="716" t="s">
        <v>1054</v>
      </c>
      <c r="E494" s="444" t="s">
        <v>1055</v>
      </c>
      <c r="F494" s="690"/>
      <c r="G494" s="691">
        <v>0</v>
      </c>
      <c r="H494" s="626"/>
      <c r="I494" s="646"/>
      <c r="J494" s="607"/>
      <c r="K494" s="692">
        <f t="shared" si="8"/>
        <v>0</v>
      </c>
      <c r="L494" s="746">
        <v>0</v>
      </c>
      <c r="N494" s="596"/>
      <c r="P494" s="599"/>
      <c r="V494" s="611"/>
      <c r="W494" s="612"/>
      <c r="X494" s="611"/>
    </row>
    <row r="495" spans="1:24" s="629" customFormat="1" ht="15" customHeight="1" x14ac:dyDescent="0.25">
      <c r="A495" s="613"/>
      <c r="B495" s="622"/>
      <c r="C495" s="623"/>
      <c r="D495" s="716" t="s">
        <v>1056</v>
      </c>
      <c r="E495" s="444" t="s">
        <v>1057</v>
      </c>
      <c r="F495" s="690"/>
      <c r="G495" s="691">
        <v>0</v>
      </c>
      <c r="H495" s="626"/>
      <c r="I495" s="646"/>
      <c r="J495" s="607"/>
      <c r="K495" s="692">
        <f t="shared" si="8"/>
        <v>0</v>
      </c>
      <c r="L495" s="746">
        <v>0</v>
      </c>
      <c r="N495" s="596"/>
      <c r="P495" s="599"/>
      <c r="V495" s="611"/>
      <c r="W495" s="612"/>
      <c r="X495" s="611"/>
    </row>
    <row r="496" spans="1:24" s="629" customFormat="1" ht="20.100000000000001" customHeight="1" thickBot="1" x14ac:dyDescent="0.3">
      <c r="A496" s="613" t="s">
        <v>4107</v>
      </c>
      <c r="B496" s="622"/>
      <c r="C496" s="700"/>
      <c r="D496" s="417" t="s">
        <v>1058</v>
      </c>
      <c r="E496" s="768" t="s">
        <v>1059</v>
      </c>
      <c r="F496" s="781">
        <f>+F479+F483-F489-F493</f>
        <v>0</v>
      </c>
      <c r="G496" s="697">
        <v>-460.57</v>
      </c>
      <c r="H496" s="626"/>
      <c r="I496" s="697">
        <v>0</v>
      </c>
      <c r="J496" s="607"/>
      <c r="K496" s="698">
        <f t="shared" si="8"/>
        <v>-460.57</v>
      </c>
      <c r="L496" s="769">
        <v>0</v>
      </c>
      <c r="N496" s="596"/>
      <c r="P496" s="599"/>
      <c r="V496" s="611"/>
      <c r="W496" s="612"/>
      <c r="X496" s="611"/>
    </row>
    <row r="497" spans="1:24" s="629" customFormat="1" ht="20.100000000000001" customHeight="1" thickBot="1" x14ac:dyDescent="0.3">
      <c r="A497" s="613"/>
      <c r="B497" s="622"/>
      <c r="C497" s="700"/>
      <c r="D497" s="454"/>
      <c r="E497" s="770"/>
      <c r="F497" s="771"/>
      <c r="G497" s="772"/>
      <c r="H497" s="626"/>
      <c r="I497" s="648"/>
      <c r="J497" s="607"/>
      <c r="K497" s="707">
        <f t="shared" si="8"/>
        <v>0</v>
      </c>
      <c r="L497" s="708"/>
      <c r="N497" s="596"/>
      <c r="P497" s="599"/>
      <c r="V497" s="611"/>
      <c r="W497" s="612"/>
      <c r="X497" s="611"/>
    </row>
    <row r="498" spans="1:24" s="629" customFormat="1" ht="15" customHeight="1" x14ac:dyDescent="0.25">
      <c r="A498" s="613"/>
      <c r="B498" s="622"/>
      <c r="C498" s="623"/>
      <c r="D498" s="710"/>
      <c r="E498" s="456" t="s">
        <v>1841</v>
      </c>
      <c r="F498" s="712"/>
      <c r="G498" s="713">
        <v>0</v>
      </c>
      <c r="H498" s="626"/>
      <c r="I498" s="646"/>
      <c r="J498" s="607"/>
      <c r="K498" s="633">
        <f t="shared" si="8"/>
        <v>0</v>
      </c>
      <c r="L498" s="782"/>
      <c r="N498" s="596"/>
      <c r="P498" s="599"/>
      <c r="V498" s="611"/>
      <c r="W498" s="612"/>
      <c r="X498" s="611"/>
    </row>
    <row r="499" spans="1:24" s="629" customFormat="1" ht="15" customHeight="1" x14ac:dyDescent="0.25">
      <c r="A499" s="613"/>
      <c r="B499" s="622"/>
      <c r="C499" s="623"/>
      <c r="D499" s="458" t="s">
        <v>1060</v>
      </c>
      <c r="E499" s="449" t="s">
        <v>1061</v>
      </c>
      <c r="F499" s="783"/>
      <c r="G499" s="691">
        <v>0</v>
      </c>
      <c r="H499" s="626"/>
      <c r="I499" s="646"/>
      <c r="J499" s="607"/>
      <c r="K499" s="692">
        <f t="shared" si="8"/>
        <v>0</v>
      </c>
      <c r="L499" s="764">
        <v>0</v>
      </c>
      <c r="N499" s="596"/>
      <c r="P499" s="599"/>
      <c r="V499" s="611"/>
      <c r="W499" s="612"/>
      <c r="X499" s="611"/>
    </row>
    <row r="500" spans="1:24" s="629" customFormat="1" ht="15" customHeight="1" x14ac:dyDescent="0.25">
      <c r="A500" s="613"/>
      <c r="B500" s="622"/>
      <c r="C500" s="623"/>
      <c r="D500" s="458" t="s">
        <v>1062</v>
      </c>
      <c r="E500" s="449" t="s">
        <v>1063</v>
      </c>
      <c r="F500" s="783"/>
      <c r="G500" s="691">
        <v>0</v>
      </c>
      <c r="H500" s="626"/>
      <c r="I500" s="646"/>
      <c r="J500" s="607"/>
      <c r="K500" s="692">
        <f t="shared" si="8"/>
        <v>0</v>
      </c>
      <c r="L500" s="764">
        <v>0</v>
      </c>
      <c r="N500" s="596"/>
      <c r="P500" s="599"/>
      <c r="V500" s="611"/>
      <c r="W500" s="612"/>
      <c r="X500" s="611"/>
    </row>
    <row r="501" spans="1:24" s="629" customFormat="1" ht="20.100000000000001" customHeight="1" thickBot="1" x14ac:dyDescent="0.3">
      <c r="A501" s="613" t="s">
        <v>4107</v>
      </c>
      <c r="B501" s="622"/>
      <c r="C501" s="700"/>
      <c r="D501" s="417" t="s">
        <v>1064</v>
      </c>
      <c r="E501" s="768" t="s">
        <v>1065</v>
      </c>
      <c r="F501" s="696">
        <v>0</v>
      </c>
      <c r="G501" s="697">
        <v>0</v>
      </c>
      <c r="H501" s="626"/>
      <c r="I501" s="697">
        <v>0</v>
      </c>
      <c r="J501" s="607"/>
      <c r="K501" s="698">
        <f t="shared" si="8"/>
        <v>0</v>
      </c>
      <c r="L501" s="784">
        <v>0</v>
      </c>
      <c r="N501" s="596"/>
      <c r="P501" s="599"/>
      <c r="V501" s="611"/>
      <c r="W501" s="612"/>
      <c r="X501" s="611"/>
    </row>
    <row r="502" spans="1:24" s="629" customFormat="1" ht="20.100000000000001" customHeight="1" thickBot="1" x14ac:dyDescent="0.3">
      <c r="A502" s="613"/>
      <c r="B502" s="623"/>
      <c r="C502" s="700"/>
      <c r="D502" s="420"/>
      <c r="E502" s="701"/>
      <c r="F502" s="702"/>
      <c r="G502" s="703"/>
      <c r="H502" s="626"/>
      <c r="I502" s="648"/>
      <c r="J502" s="607"/>
      <c r="K502" s="707">
        <f t="shared" si="8"/>
        <v>0</v>
      </c>
      <c r="L502" s="708"/>
      <c r="N502" s="596"/>
      <c r="P502" s="599"/>
      <c r="V502" s="611"/>
      <c r="W502" s="612"/>
      <c r="X502" s="611"/>
    </row>
    <row r="503" spans="1:24" s="629" customFormat="1" ht="15" customHeight="1" x14ac:dyDescent="0.25">
      <c r="A503" s="613"/>
      <c r="B503" s="622"/>
      <c r="C503" s="623"/>
      <c r="D503" s="710"/>
      <c r="E503" s="456" t="s">
        <v>1067</v>
      </c>
      <c r="F503" s="785"/>
      <c r="G503" s="713">
        <v>0</v>
      </c>
      <c r="H503" s="626"/>
      <c r="I503" s="646"/>
      <c r="J503" s="607"/>
      <c r="K503" s="633">
        <f t="shared" si="8"/>
        <v>0</v>
      </c>
      <c r="L503" s="775"/>
      <c r="N503" s="596"/>
      <c r="P503" s="599"/>
      <c r="V503" s="611"/>
      <c r="W503" s="612"/>
      <c r="X503" s="611"/>
    </row>
    <row r="504" spans="1:24" s="629" customFormat="1" ht="15" customHeight="1" x14ac:dyDescent="0.25">
      <c r="A504" s="613" t="s">
        <v>4107</v>
      </c>
      <c r="B504" s="622"/>
      <c r="C504" s="623"/>
      <c r="D504" s="458" t="s">
        <v>1066</v>
      </c>
      <c r="E504" s="443" t="s">
        <v>1068</v>
      </c>
      <c r="F504" s="450">
        <f>+F505+F506</f>
        <v>0</v>
      </c>
      <c r="G504" s="659">
        <v>0</v>
      </c>
      <c r="H504" s="626"/>
      <c r="I504" s="648">
        <v>0</v>
      </c>
      <c r="J504" s="607"/>
      <c r="K504" s="608">
        <f t="shared" si="8"/>
        <v>0</v>
      </c>
      <c r="L504" s="749">
        <v>0</v>
      </c>
      <c r="N504" s="596"/>
      <c r="P504" s="599"/>
      <c r="V504" s="611"/>
      <c r="W504" s="612"/>
      <c r="X504" s="611"/>
    </row>
    <row r="505" spans="1:24" s="629" customFormat="1" ht="15" customHeight="1" x14ac:dyDescent="0.25">
      <c r="A505" s="613"/>
      <c r="B505" s="622"/>
      <c r="C505" s="623"/>
      <c r="D505" s="716" t="s">
        <v>1069</v>
      </c>
      <c r="E505" s="433" t="s">
        <v>1070</v>
      </c>
      <c r="F505" s="655"/>
      <c r="G505" s="662">
        <v>0</v>
      </c>
      <c r="H505" s="626"/>
      <c r="I505" s="646"/>
      <c r="J505" s="607"/>
      <c r="K505" s="663">
        <f t="shared" si="8"/>
        <v>0</v>
      </c>
      <c r="L505" s="746">
        <v>0</v>
      </c>
      <c r="N505" s="596"/>
      <c r="P505" s="599"/>
      <c r="V505" s="611"/>
      <c r="W505" s="612"/>
      <c r="X505" s="611"/>
    </row>
    <row r="506" spans="1:24" s="629" customFormat="1" ht="15" customHeight="1" x14ac:dyDescent="0.25">
      <c r="A506" s="613" t="s">
        <v>4107</v>
      </c>
      <c r="B506" s="622"/>
      <c r="C506" s="623"/>
      <c r="D506" s="716" t="s">
        <v>1071</v>
      </c>
      <c r="E506" s="433" t="s">
        <v>1072</v>
      </c>
      <c r="F506" s="451">
        <f>+F507+F508+F519+F529</f>
        <v>0</v>
      </c>
      <c r="G506" s="656">
        <v>0</v>
      </c>
      <c r="H506" s="626"/>
      <c r="I506" s="648">
        <v>0</v>
      </c>
      <c r="J506" s="607"/>
      <c r="K506" s="657">
        <f t="shared" si="8"/>
        <v>0</v>
      </c>
      <c r="L506" s="730">
        <v>0</v>
      </c>
      <c r="N506" s="596"/>
      <c r="P506" s="599"/>
      <c r="V506" s="611"/>
      <c r="W506" s="612"/>
      <c r="X506" s="611"/>
    </row>
    <row r="507" spans="1:24" s="629" customFormat="1" ht="15" customHeight="1" x14ac:dyDescent="0.25">
      <c r="A507" s="613"/>
      <c r="B507" s="622"/>
      <c r="C507" s="623"/>
      <c r="D507" s="718" t="s">
        <v>1073</v>
      </c>
      <c r="E507" s="437" t="s">
        <v>1074</v>
      </c>
      <c r="F507" s="624"/>
      <c r="G507" s="625">
        <v>0</v>
      </c>
      <c r="H507" s="626"/>
      <c r="I507" s="646"/>
      <c r="J507" s="607"/>
      <c r="K507" s="627">
        <f t="shared" si="8"/>
        <v>0</v>
      </c>
      <c r="L507" s="729">
        <v>0</v>
      </c>
      <c r="N507" s="596"/>
      <c r="P507" s="599"/>
      <c r="V507" s="611"/>
      <c r="W507" s="612"/>
      <c r="X507" s="611"/>
    </row>
    <row r="508" spans="1:24" s="629" customFormat="1" ht="15" customHeight="1" x14ac:dyDescent="0.25">
      <c r="A508" s="613" t="s">
        <v>4107</v>
      </c>
      <c r="B508" s="622"/>
      <c r="C508" s="623"/>
      <c r="D508" s="718" t="s">
        <v>1075</v>
      </c>
      <c r="E508" s="437" t="s">
        <v>1076</v>
      </c>
      <c r="F508" s="624">
        <f>F509+F510+F511</f>
        <v>0</v>
      </c>
      <c r="G508" s="625">
        <v>0</v>
      </c>
      <c r="H508" s="626"/>
      <c r="I508" s="648">
        <v>0</v>
      </c>
      <c r="J508" s="607"/>
      <c r="K508" s="627">
        <f t="shared" si="8"/>
        <v>0</v>
      </c>
      <c r="L508" s="737">
        <v>0</v>
      </c>
      <c r="N508" s="596"/>
      <c r="P508" s="599"/>
      <c r="V508" s="611"/>
      <c r="W508" s="612"/>
      <c r="X508" s="611"/>
    </row>
    <row r="509" spans="1:24" s="578" customFormat="1" ht="15" customHeight="1" x14ac:dyDescent="0.25">
      <c r="A509" s="649"/>
      <c r="B509" s="650"/>
      <c r="C509" s="651"/>
      <c r="D509" s="718" t="s">
        <v>3655</v>
      </c>
      <c r="E509" s="432" t="s">
        <v>3656</v>
      </c>
      <c r="F509" s="678"/>
      <c r="G509" s="631">
        <v>0</v>
      </c>
      <c r="H509" s="626"/>
      <c r="I509" s="646"/>
      <c r="J509" s="607"/>
      <c r="K509" s="633">
        <f t="shared" si="8"/>
        <v>0</v>
      </c>
      <c r="L509" s="729">
        <v>0</v>
      </c>
      <c r="N509" s="596"/>
      <c r="P509" s="599"/>
      <c r="V509" s="611"/>
      <c r="W509" s="612"/>
      <c r="X509" s="611"/>
    </row>
    <row r="510" spans="1:24" s="578" customFormat="1" ht="15" customHeight="1" x14ac:dyDescent="0.25">
      <c r="A510" s="649"/>
      <c r="B510" s="650" t="s">
        <v>164</v>
      </c>
      <c r="C510" s="651"/>
      <c r="D510" s="718" t="s">
        <v>1077</v>
      </c>
      <c r="E510" s="432" t="s">
        <v>3657</v>
      </c>
      <c r="F510" s="678"/>
      <c r="G510" s="631">
        <v>0</v>
      </c>
      <c r="H510" s="626"/>
      <c r="I510" s="646"/>
      <c r="J510" s="607"/>
      <c r="K510" s="633">
        <f t="shared" si="8"/>
        <v>0</v>
      </c>
      <c r="L510" s="729">
        <v>0</v>
      </c>
      <c r="N510" s="596"/>
      <c r="P510" s="599"/>
      <c r="V510" s="611"/>
      <c r="W510" s="612"/>
      <c r="X510" s="611"/>
    </row>
    <row r="511" spans="1:24" s="578" customFormat="1" ht="15" customHeight="1" x14ac:dyDescent="0.25">
      <c r="A511" s="649" t="s">
        <v>4107</v>
      </c>
      <c r="B511" s="650"/>
      <c r="C511" s="651"/>
      <c r="D511" s="718" t="s">
        <v>1078</v>
      </c>
      <c r="E511" s="432" t="s">
        <v>3658</v>
      </c>
      <c r="F511" s="748">
        <f>SUM(F512:F518)</f>
        <v>0</v>
      </c>
      <c r="G511" s="638">
        <v>0</v>
      </c>
      <c r="H511" s="626"/>
      <c r="I511" s="648">
        <v>0</v>
      </c>
      <c r="J511" s="607"/>
      <c r="K511" s="639">
        <f t="shared" si="8"/>
        <v>0</v>
      </c>
      <c r="L511" s="737">
        <v>0</v>
      </c>
      <c r="N511" s="596"/>
      <c r="P511" s="599"/>
      <c r="V511" s="611"/>
      <c r="W511" s="612"/>
      <c r="X511" s="611"/>
    </row>
    <row r="512" spans="1:24" s="578" customFormat="1" ht="15" customHeight="1" x14ac:dyDescent="0.25">
      <c r="A512" s="649"/>
      <c r="B512" s="650" t="s">
        <v>1419</v>
      </c>
      <c r="C512" s="651"/>
      <c r="D512" s="685" t="s">
        <v>1080</v>
      </c>
      <c r="E512" s="438" t="s">
        <v>3659</v>
      </c>
      <c r="F512" s="630"/>
      <c r="G512" s="631">
        <v>0</v>
      </c>
      <c r="H512" s="626"/>
      <c r="I512" s="646"/>
      <c r="J512" s="607"/>
      <c r="K512" s="633">
        <f t="shared" si="8"/>
        <v>0</v>
      </c>
      <c r="L512" s="738">
        <v>0</v>
      </c>
      <c r="N512" s="596"/>
      <c r="P512" s="599"/>
      <c r="V512" s="611"/>
      <c r="W512" s="612"/>
      <c r="X512" s="611"/>
    </row>
    <row r="513" spans="1:24" s="578" customFormat="1" ht="15" customHeight="1" x14ac:dyDescent="0.25">
      <c r="A513" s="649"/>
      <c r="B513" s="650"/>
      <c r="C513" s="651"/>
      <c r="D513" s="685" t="s">
        <v>1082</v>
      </c>
      <c r="E513" s="438" t="s">
        <v>3660</v>
      </c>
      <c r="F513" s="630"/>
      <c r="G513" s="631">
        <v>0</v>
      </c>
      <c r="H513" s="626"/>
      <c r="I513" s="646"/>
      <c r="J513" s="607"/>
      <c r="K513" s="633">
        <f t="shared" si="8"/>
        <v>0</v>
      </c>
      <c r="L513" s="738">
        <v>0</v>
      </c>
      <c r="N513" s="596"/>
      <c r="P513" s="599"/>
      <c r="V513" s="611"/>
      <c r="W513" s="612"/>
      <c r="X513" s="611"/>
    </row>
    <row r="514" spans="1:24" s="578" customFormat="1" ht="15" customHeight="1" x14ac:dyDescent="0.25">
      <c r="A514" s="649"/>
      <c r="B514" s="650"/>
      <c r="C514" s="651"/>
      <c r="D514" s="685" t="s">
        <v>1084</v>
      </c>
      <c r="E514" s="438" t="s">
        <v>3661</v>
      </c>
      <c r="F514" s="630"/>
      <c r="G514" s="631">
        <v>0</v>
      </c>
      <c r="H514" s="626"/>
      <c r="I514" s="646"/>
      <c r="J514" s="607"/>
      <c r="K514" s="633">
        <f t="shared" si="8"/>
        <v>0</v>
      </c>
      <c r="L514" s="738">
        <v>0</v>
      </c>
      <c r="N514" s="596"/>
      <c r="P514" s="599"/>
      <c r="V514" s="611"/>
      <c r="W514" s="612"/>
      <c r="X514" s="611"/>
    </row>
    <row r="515" spans="1:24" s="578" customFormat="1" ht="15" customHeight="1" x14ac:dyDescent="0.25">
      <c r="A515" s="649"/>
      <c r="B515" s="650"/>
      <c r="C515" s="651"/>
      <c r="D515" s="685" t="s">
        <v>1086</v>
      </c>
      <c r="E515" s="438" t="s">
        <v>3662</v>
      </c>
      <c r="F515" s="630"/>
      <c r="G515" s="631">
        <v>0</v>
      </c>
      <c r="H515" s="626"/>
      <c r="I515" s="646"/>
      <c r="J515" s="607"/>
      <c r="K515" s="633">
        <f t="shared" si="8"/>
        <v>0</v>
      </c>
      <c r="L515" s="738">
        <v>0</v>
      </c>
      <c r="N515" s="596"/>
      <c r="P515" s="599"/>
      <c r="V515" s="611"/>
      <c r="W515" s="612"/>
      <c r="X515" s="611"/>
    </row>
    <row r="516" spans="1:24" s="578" customFormat="1" ht="15" customHeight="1" x14ac:dyDescent="0.25">
      <c r="A516" s="649"/>
      <c r="B516" s="650"/>
      <c r="C516" s="651"/>
      <c r="D516" s="685" t="s">
        <v>1088</v>
      </c>
      <c r="E516" s="438" t="s">
        <v>3663</v>
      </c>
      <c r="F516" s="630"/>
      <c r="G516" s="631">
        <v>0</v>
      </c>
      <c r="H516" s="626"/>
      <c r="I516" s="646"/>
      <c r="J516" s="607"/>
      <c r="K516" s="633">
        <f t="shared" si="8"/>
        <v>0</v>
      </c>
      <c r="L516" s="738">
        <v>0</v>
      </c>
      <c r="N516" s="596"/>
      <c r="P516" s="599"/>
      <c r="V516" s="611"/>
      <c r="W516" s="612"/>
      <c r="X516" s="611"/>
    </row>
    <row r="517" spans="1:24" s="578" customFormat="1" ht="15" customHeight="1" x14ac:dyDescent="0.25">
      <c r="A517" s="649"/>
      <c r="B517" s="650"/>
      <c r="C517" s="651"/>
      <c r="D517" s="685" t="s">
        <v>1089</v>
      </c>
      <c r="E517" s="438" t="s">
        <v>3664</v>
      </c>
      <c r="F517" s="630"/>
      <c r="G517" s="631">
        <v>0</v>
      </c>
      <c r="H517" s="626"/>
      <c r="I517" s="645"/>
      <c r="J517" s="607"/>
      <c r="K517" s="633">
        <f t="shared" si="8"/>
        <v>0</v>
      </c>
      <c r="L517" s="738">
        <v>0</v>
      </c>
      <c r="N517" s="596"/>
      <c r="P517" s="599"/>
      <c r="V517" s="611"/>
      <c r="W517" s="612"/>
      <c r="X517" s="611"/>
    </row>
    <row r="518" spans="1:24" s="578" customFormat="1" ht="15" customHeight="1" x14ac:dyDescent="0.25">
      <c r="A518" s="649"/>
      <c r="B518" s="650"/>
      <c r="C518" s="651"/>
      <c r="D518" s="685" t="s">
        <v>1091</v>
      </c>
      <c r="E518" s="438" t="s">
        <v>3665</v>
      </c>
      <c r="F518" s="630"/>
      <c r="G518" s="631">
        <v>0</v>
      </c>
      <c r="H518" s="626"/>
      <c r="I518" s="786"/>
      <c r="J518" s="607"/>
      <c r="K518" s="633">
        <f t="shared" si="8"/>
        <v>0</v>
      </c>
      <c r="L518" s="738">
        <v>0</v>
      </c>
      <c r="N518" s="596"/>
      <c r="P518" s="599"/>
      <c r="V518" s="611"/>
      <c r="W518" s="612"/>
      <c r="X518" s="611"/>
    </row>
    <row r="519" spans="1:24" s="578" customFormat="1" ht="15" customHeight="1" x14ac:dyDescent="0.25">
      <c r="A519" s="649" t="s">
        <v>4107</v>
      </c>
      <c r="B519" s="650"/>
      <c r="C519" s="651"/>
      <c r="D519" s="718" t="s">
        <v>1093</v>
      </c>
      <c r="E519" s="437" t="s">
        <v>1094</v>
      </c>
      <c r="F519" s="624">
        <f>+F520+F521</f>
        <v>0</v>
      </c>
      <c r="G519" s="643">
        <v>0</v>
      </c>
      <c r="H519" s="626"/>
      <c r="I519" s="648">
        <v>0</v>
      </c>
      <c r="J519" s="607"/>
      <c r="K519" s="644">
        <f t="shared" si="8"/>
        <v>0</v>
      </c>
      <c r="L519" s="737">
        <v>0</v>
      </c>
      <c r="N519" s="596"/>
      <c r="P519" s="599"/>
      <c r="V519" s="611"/>
      <c r="W519" s="612"/>
      <c r="X519" s="611"/>
    </row>
    <row r="520" spans="1:24" s="629" customFormat="1" ht="15" customHeight="1" x14ac:dyDescent="0.25">
      <c r="A520" s="613"/>
      <c r="B520" s="622" t="s">
        <v>164</v>
      </c>
      <c r="C520" s="623"/>
      <c r="D520" s="718" t="s">
        <v>1095</v>
      </c>
      <c r="E520" s="432" t="s">
        <v>3666</v>
      </c>
      <c r="F520" s="678"/>
      <c r="G520" s="631">
        <v>0</v>
      </c>
      <c r="H520" s="626"/>
      <c r="I520" s="646"/>
      <c r="J520" s="607"/>
      <c r="K520" s="633">
        <f t="shared" si="8"/>
        <v>0</v>
      </c>
      <c r="L520" s="729">
        <v>0</v>
      </c>
      <c r="N520" s="596"/>
      <c r="P520" s="599"/>
      <c r="V520" s="611"/>
      <c r="W520" s="612"/>
      <c r="X520" s="611"/>
    </row>
    <row r="521" spans="1:24" s="629" customFormat="1" ht="15" customHeight="1" x14ac:dyDescent="0.25">
      <c r="A521" s="613" t="s">
        <v>4107</v>
      </c>
      <c r="B521" s="622"/>
      <c r="C521" s="623"/>
      <c r="D521" s="718" t="s">
        <v>1096</v>
      </c>
      <c r="E521" s="432" t="s">
        <v>1097</v>
      </c>
      <c r="F521" s="748">
        <f>SUM(F522:F528)</f>
        <v>0</v>
      </c>
      <c r="G521" s="638">
        <v>0</v>
      </c>
      <c r="H521" s="626"/>
      <c r="I521" s="648">
        <v>0</v>
      </c>
      <c r="J521" s="607"/>
      <c r="K521" s="639">
        <f t="shared" si="8"/>
        <v>0</v>
      </c>
      <c r="L521" s="737">
        <v>0</v>
      </c>
      <c r="N521" s="596"/>
      <c r="P521" s="599"/>
      <c r="V521" s="611"/>
      <c r="W521" s="612"/>
      <c r="X521" s="611"/>
    </row>
    <row r="522" spans="1:24" s="629" customFormat="1" ht="15" customHeight="1" x14ac:dyDescent="0.25">
      <c r="A522" s="613"/>
      <c r="B522" s="622" t="s">
        <v>1419</v>
      </c>
      <c r="C522" s="623"/>
      <c r="D522" s="685" t="s">
        <v>1098</v>
      </c>
      <c r="E522" s="438" t="s">
        <v>1099</v>
      </c>
      <c r="F522" s="630"/>
      <c r="G522" s="631">
        <v>0</v>
      </c>
      <c r="H522" s="626"/>
      <c r="I522" s="646"/>
      <c r="J522" s="607"/>
      <c r="K522" s="633">
        <f t="shared" ref="K522:K578" si="9">G522-I522</f>
        <v>0</v>
      </c>
      <c r="L522" s="738">
        <v>0</v>
      </c>
      <c r="N522" s="596"/>
      <c r="P522" s="599"/>
      <c r="V522" s="611"/>
      <c r="W522" s="612"/>
      <c r="X522" s="611"/>
    </row>
    <row r="523" spans="1:24" s="629" customFormat="1" ht="15" customHeight="1" x14ac:dyDescent="0.25">
      <c r="A523" s="613"/>
      <c r="B523" s="622"/>
      <c r="C523" s="623"/>
      <c r="D523" s="685" t="s">
        <v>1100</v>
      </c>
      <c r="E523" s="438" t="s">
        <v>1101</v>
      </c>
      <c r="F523" s="630"/>
      <c r="G523" s="631">
        <v>0</v>
      </c>
      <c r="H523" s="626"/>
      <c r="I523" s="646"/>
      <c r="J523" s="607"/>
      <c r="K523" s="633">
        <f t="shared" si="9"/>
        <v>0</v>
      </c>
      <c r="L523" s="738">
        <v>0</v>
      </c>
      <c r="N523" s="596"/>
      <c r="P523" s="599"/>
      <c r="V523" s="611"/>
      <c r="W523" s="612"/>
      <c r="X523" s="611"/>
    </row>
    <row r="524" spans="1:24" s="629" customFormat="1" ht="15" customHeight="1" x14ac:dyDescent="0.25">
      <c r="A524" s="613"/>
      <c r="B524" s="622"/>
      <c r="C524" s="623"/>
      <c r="D524" s="685" t="s">
        <v>1102</v>
      </c>
      <c r="E524" s="438" t="s">
        <v>1103</v>
      </c>
      <c r="F524" s="630"/>
      <c r="G524" s="631">
        <v>0</v>
      </c>
      <c r="H524" s="626"/>
      <c r="I524" s="646"/>
      <c r="J524" s="607"/>
      <c r="K524" s="633">
        <f t="shared" si="9"/>
        <v>0</v>
      </c>
      <c r="L524" s="738">
        <v>0</v>
      </c>
      <c r="N524" s="596"/>
      <c r="P524" s="599"/>
      <c r="V524" s="611"/>
      <c r="W524" s="612"/>
      <c r="X524" s="611"/>
    </row>
    <row r="525" spans="1:24" s="629" customFormat="1" ht="15" customHeight="1" x14ac:dyDescent="0.25">
      <c r="A525" s="613"/>
      <c r="B525" s="622"/>
      <c r="C525" s="623"/>
      <c r="D525" s="685" t="s">
        <v>1104</v>
      </c>
      <c r="E525" s="438" t="s">
        <v>1105</v>
      </c>
      <c r="F525" s="630"/>
      <c r="G525" s="631">
        <v>0</v>
      </c>
      <c r="H525" s="626"/>
      <c r="I525" s="646"/>
      <c r="J525" s="607"/>
      <c r="K525" s="633">
        <f t="shared" si="9"/>
        <v>0</v>
      </c>
      <c r="L525" s="738">
        <v>0</v>
      </c>
      <c r="N525" s="596"/>
      <c r="P525" s="599"/>
      <c r="V525" s="611"/>
      <c r="W525" s="612"/>
      <c r="X525" s="611"/>
    </row>
    <row r="526" spans="1:24" s="629" customFormat="1" ht="15" customHeight="1" x14ac:dyDescent="0.25">
      <c r="A526" s="613"/>
      <c r="B526" s="622"/>
      <c r="C526" s="623"/>
      <c r="D526" s="685" t="s">
        <v>1106</v>
      </c>
      <c r="E526" s="438" t="s">
        <v>3667</v>
      </c>
      <c r="F526" s="630"/>
      <c r="G526" s="631">
        <v>0</v>
      </c>
      <c r="H526" s="626"/>
      <c r="I526" s="646"/>
      <c r="J526" s="607"/>
      <c r="K526" s="633">
        <f t="shared" si="9"/>
        <v>0</v>
      </c>
      <c r="L526" s="738">
        <v>0</v>
      </c>
      <c r="N526" s="596"/>
      <c r="P526" s="599"/>
      <c r="V526" s="611"/>
      <c r="W526" s="612"/>
      <c r="X526" s="611"/>
    </row>
    <row r="527" spans="1:24" s="629" customFormat="1" ht="15" customHeight="1" x14ac:dyDescent="0.25">
      <c r="A527" s="613"/>
      <c r="B527" s="622"/>
      <c r="C527" s="623"/>
      <c r="D527" s="685" t="s">
        <v>1107</v>
      </c>
      <c r="E527" s="438" t="s">
        <v>1108</v>
      </c>
      <c r="F527" s="630"/>
      <c r="G527" s="631">
        <v>0</v>
      </c>
      <c r="H527" s="626"/>
      <c r="I527" s="646"/>
      <c r="J527" s="607"/>
      <c r="K527" s="633">
        <f t="shared" si="9"/>
        <v>0</v>
      </c>
      <c r="L527" s="738">
        <v>0</v>
      </c>
      <c r="N527" s="596"/>
      <c r="P527" s="599"/>
      <c r="V527" s="611"/>
      <c r="W527" s="612"/>
      <c r="X527" s="611"/>
    </row>
    <row r="528" spans="1:24" s="629" customFormat="1" ht="15" customHeight="1" x14ac:dyDescent="0.25">
      <c r="A528" s="613"/>
      <c r="B528" s="622"/>
      <c r="C528" s="623"/>
      <c r="D528" s="685" t="s">
        <v>1109</v>
      </c>
      <c r="E528" s="438" t="s">
        <v>1110</v>
      </c>
      <c r="F528" s="630"/>
      <c r="G528" s="631">
        <v>0</v>
      </c>
      <c r="H528" s="626"/>
      <c r="I528" s="646"/>
      <c r="J528" s="607"/>
      <c r="K528" s="633">
        <f t="shared" si="9"/>
        <v>0</v>
      </c>
      <c r="L528" s="738">
        <v>0</v>
      </c>
      <c r="N528" s="596"/>
      <c r="P528" s="599"/>
      <c r="V528" s="611"/>
      <c r="W528" s="612"/>
      <c r="X528" s="611"/>
    </row>
    <row r="529" spans="1:24" s="629" customFormat="1" ht="15" customHeight="1" x14ac:dyDescent="0.25">
      <c r="A529" s="613"/>
      <c r="B529" s="622"/>
      <c r="C529" s="623"/>
      <c r="D529" s="718" t="s">
        <v>1112</v>
      </c>
      <c r="E529" s="437" t="s">
        <v>1113</v>
      </c>
      <c r="F529" s="641"/>
      <c r="G529" s="643">
        <v>0</v>
      </c>
      <c r="H529" s="626"/>
      <c r="I529" s="646"/>
      <c r="J529" s="607"/>
      <c r="K529" s="644">
        <f t="shared" si="9"/>
        <v>0</v>
      </c>
      <c r="L529" s="729">
        <v>0</v>
      </c>
      <c r="N529" s="596"/>
      <c r="P529" s="599"/>
      <c r="V529" s="611"/>
      <c r="W529" s="612"/>
      <c r="X529" s="611"/>
    </row>
    <row r="530" spans="1:24" s="629" customFormat="1" ht="15" customHeight="1" x14ac:dyDescent="0.25">
      <c r="A530" s="613" t="s">
        <v>4107</v>
      </c>
      <c r="B530" s="622"/>
      <c r="C530" s="623"/>
      <c r="D530" s="458" t="s">
        <v>1115</v>
      </c>
      <c r="E530" s="443" t="s">
        <v>1116</v>
      </c>
      <c r="F530" s="450">
        <v>0</v>
      </c>
      <c r="G530" s="659">
        <v>0</v>
      </c>
      <c r="H530" s="626"/>
      <c r="I530" s="648">
        <v>0</v>
      </c>
      <c r="J530" s="607"/>
      <c r="K530" s="608">
        <f t="shared" si="9"/>
        <v>0</v>
      </c>
      <c r="L530" s="749">
        <v>0</v>
      </c>
      <c r="N530" s="596"/>
      <c r="P530" s="599"/>
      <c r="V530" s="611"/>
      <c r="W530" s="612"/>
      <c r="X530" s="611"/>
    </row>
    <row r="531" spans="1:24" s="629" customFormat="1" ht="15" customHeight="1" x14ac:dyDescent="0.25">
      <c r="A531" s="613"/>
      <c r="B531" s="622"/>
      <c r="C531" s="623"/>
      <c r="D531" s="716" t="s">
        <v>1117</v>
      </c>
      <c r="E531" s="433" t="s">
        <v>1118</v>
      </c>
      <c r="F531" s="655"/>
      <c r="G531" s="662">
        <v>0</v>
      </c>
      <c r="H531" s="626"/>
      <c r="I531" s="646"/>
      <c r="J531" s="607"/>
      <c r="K531" s="663">
        <f t="shared" si="9"/>
        <v>0</v>
      </c>
      <c r="L531" s="746">
        <v>0</v>
      </c>
      <c r="N531" s="596"/>
      <c r="P531" s="599"/>
      <c r="V531" s="611"/>
      <c r="W531" s="612"/>
      <c r="X531" s="611"/>
    </row>
    <row r="532" spans="1:24" s="629" customFormat="1" ht="15" customHeight="1" x14ac:dyDescent="0.25">
      <c r="A532" s="613" t="s">
        <v>4107</v>
      </c>
      <c r="B532" s="622"/>
      <c r="C532" s="623"/>
      <c r="D532" s="716" t="s">
        <v>1119</v>
      </c>
      <c r="E532" s="433" t="s">
        <v>1120</v>
      </c>
      <c r="F532" s="451">
        <v>0</v>
      </c>
      <c r="G532" s="656">
        <v>0</v>
      </c>
      <c r="H532" s="626"/>
      <c r="I532" s="648">
        <v>0</v>
      </c>
      <c r="J532" s="607"/>
      <c r="K532" s="657">
        <f t="shared" si="9"/>
        <v>0</v>
      </c>
      <c r="L532" s="730">
        <v>0</v>
      </c>
      <c r="N532" s="596"/>
      <c r="P532" s="599"/>
      <c r="V532" s="611"/>
      <c r="W532" s="612"/>
      <c r="X532" s="611"/>
    </row>
    <row r="533" spans="1:24" s="629" customFormat="1" ht="15" customHeight="1" x14ac:dyDescent="0.25">
      <c r="A533" s="613"/>
      <c r="B533" s="622"/>
      <c r="C533" s="623"/>
      <c r="D533" s="718" t="s">
        <v>1121</v>
      </c>
      <c r="E533" s="437" t="s">
        <v>1122</v>
      </c>
      <c r="F533" s="624"/>
      <c r="G533" s="625">
        <v>0</v>
      </c>
      <c r="H533" s="626"/>
      <c r="I533" s="646"/>
      <c r="J533" s="607"/>
      <c r="K533" s="627">
        <f t="shared" si="9"/>
        <v>0</v>
      </c>
      <c r="L533" s="729">
        <v>0</v>
      </c>
      <c r="N533" s="596"/>
      <c r="P533" s="599"/>
      <c r="V533" s="611"/>
      <c r="W533" s="612"/>
      <c r="X533" s="611"/>
    </row>
    <row r="534" spans="1:24" s="629" customFormat="1" ht="15" customHeight="1" x14ac:dyDescent="0.25">
      <c r="A534" s="613"/>
      <c r="B534" s="622"/>
      <c r="C534" s="623"/>
      <c r="D534" s="718" t="s">
        <v>1123</v>
      </c>
      <c r="E534" s="437" t="s">
        <v>1124</v>
      </c>
      <c r="F534" s="624"/>
      <c r="G534" s="625">
        <v>0</v>
      </c>
      <c r="H534" s="626"/>
      <c r="I534" s="646"/>
      <c r="J534" s="607"/>
      <c r="K534" s="627">
        <f t="shared" si="9"/>
        <v>0</v>
      </c>
      <c r="L534" s="729">
        <v>0</v>
      </c>
      <c r="N534" s="596"/>
      <c r="P534" s="599"/>
      <c r="V534" s="611"/>
      <c r="W534" s="612"/>
      <c r="X534" s="611"/>
    </row>
    <row r="535" spans="1:24" s="629" customFormat="1" ht="15" customHeight="1" x14ac:dyDescent="0.25">
      <c r="A535" s="613" t="s">
        <v>4107</v>
      </c>
      <c r="B535" s="622"/>
      <c r="C535" s="623"/>
      <c r="D535" s="718" t="s">
        <v>1126</v>
      </c>
      <c r="E535" s="437" t="s">
        <v>1127</v>
      </c>
      <c r="F535" s="624">
        <v>0</v>
      </c>
      <c r="G535" s="625">
        <v>0</v>
      </c>
      <c r="H535" s="626"/>
      <c r="I535" s="648">
        <v>0</v>
      </c>
      <c r="J535" s="607"/>
      <c r="K535" s="627">
        <f t="shared" si="9"/>
        <v>0</v>
      </c>
      <c r="L535" s="737">
        <v>0</v>
      </c>
      <c r="N535" s="596"/>
      <c r="P535" s="599"/>
      <c r="V535" s="611"/>
      <c r="W535" s="612"/>
      <c r="X535" s="611"/>
    </row>
    <row r="536" spans="1:24" s="629" customFormat="1" ht="15" customHeight="1" x14ac:dyDescent="0.25">
      <c r="A536" s="613" t="s">
        <v>4107</v>
      </c>
      <c r="B536" s="622" t="s">
        <v>164</v>
      </c>
      <c r="C536" s="623"/>
      <c r="D536" s="718" t="s">
        <v>1128</v>
      </c>
      <c r="E536" s="432" t="s">
        <v>3668</v>
      </c>
      <c r="F536" s="678"/>
      <c r="G536" s="631">
        <v>0</v>
      </c>
      <c r="H536" s="626"/>
      <c r="I536" s="648">
        <v>0</v>
      </c>
      <c r="J536" s="607"/>
      <c r="K536" s="633">
        <f t="shared" si="9"/>
        <v>0</v>
      </c>
      <c r="L536" s="737">
        <v>0</v>
      </c>
      <c r="N536" s="596"/>
      <c r="P536" s="599"/>
      <c r="V536" s="611"/>
      <c r="W536" s="612"/>
      <c r="X536" s="611"/>
    </row>
    <row r="537" spans="1:24" s="629" customFormat="1" ht="15" customHeight="1" x14ac:dyDescent="0.25">
      <c r="A537" s="613"/>
      <c r="B537" s="622" t="s">
        <v>164</v>
      </c>
      <c r="C537" s="623"/>
      <c r="D537" s="685" t="s">
        <v>1130</v>
      </c>
      <c r="E537" s="438" t="s">
        <v>3669</v>
      </c>
      <c r="F537" s="630"/>
      <c r="G537" s="631">
        <v>0</v>
      </c>
      <c r="H537" s="626"/>
      <c r="I537" s="646"/>
      <c r="J537" s="607"/>
      <c r="K537" s="633">
        <f t="shared" si="9"/>
        <v>0</v>
      </c>
      <c r="L537" s="738">
        <v>0</v>
      </c>
      <c r="N537" s="596"/>
      <c r="P537" s="599"/>
      <c r="V537" s="611"/>
      <c r="W537" s="612"/>
      <c r="X537" s="611"/>
    </row>
    <row r="538" spans="1:24" s="629" customFormat="1" ht="15" customHeight="1" x14ac:dyDescent="0.25">
      <c r="A538" s="613"/>
      <c r="B538" s="622" t="s">
        <v>164</v>
      </c>
      <c r="C538" s="623"/>
      <c r="D538" s="685" t="s">
        <v>1131</v>
      </c>
      <c r="E538" s="438" t="s">
        <v>3670</v>
      </c>
      <c r="F538" s="630"/>
      <c r="G538" s="631">
        <v>0</v>
      </c>
      <c r="H538" s="626"/>
      <c r="I538" s="646"/>
      <c r="J538" s="607"/>
      <c r="K538" s="633">
        <f t="shared" si="9"/>
        <v>0</v>
      </c>
      <c r="L538" s="738">
        <v>0</v>
      </c>
      <c r="N538" s="596"/>
      <c r="P538" s="599"/>
      <c r="V538" s="611"/>
      <c r="W538" s="612"/>
      <c r="X538" s="611"/>
    </row>
    <row r="539" spans="1:24" s="629" customFormat="1" ht="15" customHeight="1" x14ac:dyDescent="0.25">
      <c r="A539" s="613" t="s">
        <v>4107</v>
      </c>
      <c r="B539" s="622"/>
      <c r="C539" s="623"/>
      <c r="D539" s="718" t="s">
        <v>1133</v>
      </c>
      <c r="E539" s="432" t="s">
        <v>1134</v>
      </c>
      <c r="F539" s="678">
        <v>0</v>
      </c>
      <c r="G539" s="638">
        <v>0</v>
      </c>
      <c r="H539" s="626"/>
      <c r="I539" s="648">
        <v>0</v>
      </c>
      <c r="J539" s="607"/>
      <c r="K539" s="639">
        <f t="shared" si="9"/>
        <v>0</v>
      </c>
      <c r="L539" s="737">
        <v>0</v>
      </c>
      <c r="N539" s="596"/>
      <c r="P539" s="599"/>
      <c r="V539" s="611"/>
      <c r="W539" s="612"/>
      <c r="X539" s="611"/>
    </row>
    <row r="540" spans="1:24" s="629" customFormat="1" ht="15" customHeight="1" x14ac:dyDescent="0.25">
      <c r="A540" s="613"/>
      <c r="B540" s="622" t="s">
        <v>1419</v>
      </c>
      <c r="C540" s="623"/>
      <c r="D540" s="685" t="s">
        <v>1135</v>
      </c>
      <c r="E540" s="438" t="s">
        <v>3671</v>
      </c>
      <c r="F540" s="630"/>
      <c r="G540" s="631">
        <v>0</v>
      </c>
      <c r="H540" s="626"/>
      <c r="I540" s="646"/>
      <c r="J540" s="607"/>
      <c r="K540" s="633">
        <f t="shared" si="9"/>
        <v>0</v>
      </c>
      <c r="L540" s="738">
        <v>0</v>
      </c>
      <c r="N540" s="596"/>
      <c r="P540" s="599"/>
      <c r="V540" s="611"/>
      <c r="W540" s="612"/>
      <c r="X540" s="611"/>
    </row>
    <row r="541" spans="1:24" s="629" customFormat="1" ht="15" customHeight="1" x14ac:dyDescent="0.25">
      <c r="A541" s="613" t="s">
        <v>4107</v>
      </c>
      <c r="B541" s="622"/>
      <c r="C541" s="623"/>
      <c r="D541" s="685" t="s">
        <v>1848</v>
      </c>
      <c r="E541" s="438" t="s">
        <v>1849</v>
      </c>
      <c r="F541" s="630">
        <v>0</v>
      </c>
      <c r="G541" s="631">
        <v>0</v>
      </c>
      <c r="H541" s="626"/>
      <c r="I541" s="648">
        <v>0</v>
      </c>
      <c r="J541" s="607"/>
      <c r="K541" s="633">
        <f t="shared" si="9"/>
        <v>0</v>
      </c>
      <c r="L541" s="737">
        <v>0</v>
      </c>
      <c r="N541" s="596"/>
      <c r="P541" s="599"/>
      <c r="V541" s="611"/>
      <c r="W541" s="612"/>
      <c r="X541" s="611"/>
    </row>
    <row r="542" spans="1:24" s="629" customFormat="1" ht="15" customHeight="1" x14ac:dyDescent="0.25">
      <c r="A542" s="613"/>
      <c r="B542" s="622"/>
      <c r="C542" s="623"/>
      <c r="D542" s="718" t="s">
        <v>1136</v>
      </c>
      <c r="E542" s="432" t="s">
        <v>1137</v>
      </c>
      <c r="F542" s="678"/>
      <c r="G542" s="631">
        <v>0</v>
      </c>
      <c r="H542" s="626"/>
      <c r="I542" s="646"/>
      <c r="J542" s="607"/>
      <c r="K542" s="633">
        <f t="shared" si="9"/>
        <v>0</v>
      </c>
      <c r="L542" s="729">
        <v>0</v>
      </c>
      <c r="N542" s="596"/>
      <c r="P542" s="599"/>
      <c r="V542" s="611"/>
      <c r="W542" s="612"/>
      <c r="X542" s="611"/>
    </row>
    <row r="543" spans="1:24" s="629" customFormat="1" ht="15" customHeight="1" x14ac:dyDescent="0.25">
      <c r="A543" s="613"/>
      <c r="B543" s="622"/>
      <c r="C543" s="623"/>
      <c r="D543" s="718" t="s">
        <v>1138</v>
      </c>
      <c r="E543" s="432" t="s">
        <v>1139</v>
      </c>
      <c r="F543" s="678"/>
      <c r="G543" s="631">
        <v>0</v>
      </c>
      <c r="H543" s="626"/>
      <c r="I543" s="646"/>
      <c r="J543" s="607"/>
      <c r="K543" s="633">
        <f t="shared" si="9"/>
        <v>0</v>
      </c>
      <c r="L543" s="729">
        <v>0</v>
      </c>
      <c r="N543" s="596"/>
      <c r="P543" s="599"/>
      <c r="V543" s="611"/>
      <c r="W543" s="612"/>
      <c r="X543" s="611"/>
    </row>
    <row r="544" spans="1:24" s="629" customFormat="1" ht="15" customHeight="1" x14ac:dyDescent="0.25">
      <c r="A544" s="613"/>
      <c r="B544" s="622"/>
      <c r="C544" s="623"/>
      <c r="D544" s="718" t="s">
        <v>1140</v>
      </c>
      <c r="E544" s="432" t="s">
        <v>1141</v>
      </c>
      <c r="F544" s="678"/>
      <c r="G544" s="631">
        <v>0</v>
      </c>
      <c r="H544" s="626"/>
      <c r="I544" s="646"/>
      <c r="J544" s="607"/>
      <c r="K544" s="633">
        <f t="shared" si="9"/>
        <v>0</v>
      </c>
      <c r="L544" s="729">
        <v>0</v>
      </c>
      <c r="N544" s="596"/>
      <c r="P544" s="599"/>
      <c r="V544" s="611"/>
      <c r="W544" s="612"/>
      <c r="X544" s="611"/>
    </row>
    <row r="545" spans="1:24" s="629" customFormat="1" ht="15" customHeight="1" x14ac:dyDescent="0.25">
      <c r="A545" s="613"/>
      <c r="B545" s="622"/>
      <c r="C545" s="623"/>
      <c r="D545" s="685" t="s">
        <v>1142</v>
      </c>
      <c r="E545" s="438" t="s">
        <v>3672</v>
      </c>
      <c r="F545" s="630"/>
      <c r="G545" s="631">
        <v>0</v>
      </c>
      <c r="H545" s="626"/>
      <c r="I545" s="646"/>
      <c r="J545" s="607"/>
      <c r="K545" s="633">
        <f t="shared" si="9"/>
        <v>0</v>
      </c>
      <c r="L545" s="738">
        <v>0</v>
      </c>
      <c r="N545" s="596"/>
      <c r="P545" s="599"/>
      <c r="V545" s="611"/>
      <c r="W545" s="612"/>
      <c r="X545" s="611"/>
    </row>
    <row r="546" spans="1:24" s="629" customFormat="1" ht="15" customHeight="1" x14ac:dyDescent="0.25">
      <c r="A546" s="613"/>
      <c r="B546" s="622"/>
      <c r="C546" s="623"/>
      <c r="D546" s="685" t="s">
        <v>1143</v>
      </c>
      <c r="E546" s="438" t="s">
        <v>3673</v>
      </c>
      <c r="F546" s="630"/>
      <c r="G546" s="631">
        <v>0</v>
      </c>
      <c r="H546" s="626"/>
      <c r="I546" s="646"/>
      <c r="J546" s="607"/>
      <c r="K546" s="633">
        <f t="shared" si="9"/>
        <v>0</v>
      </c>
      <c r="L546" s="738">
        <v>0</v>
      </c>
      <c r="N546" s="596"/>
      <c r="P546" s="599"/>
      <c r="V546" s="611"/>
      <c r="W546" s="612"/>
      <c r="X546" s="611"/>
    </row>
    <row r="547" spans="1:24" s="629" customFormat="1" ht="15" customHeight="1" x14ac:dyDescent="0.25">
      <c r="A547" s="613"/>
      <c r="B547" s="622"/>
      <c r="C547" s="623"/>
      <c r="D547" s="685" t="s">
        <v>1144</v>
      </c>
      <c r="E547" s="438" t="s">
        <v>3674</v>
      </c>
      <c r="F547" s="630"/>
      <c r="G547" s="631">
        <v>0</v>
      </c>
      <c r="H547" s="626"/>
      <c r="I547" s="646"/>
      <c r="J547" s="607"/>
      <c r="K547" s="633">
        <f t="shared" si="9"/>
        <v>0</v>
      </c>
      <c r="L547" s="738">
        <v>0</v>
      </c>
      <c r="N547" s="596"/>
      <c r="P547" s="599"/>
      <c r="V547" s="611"/>
      <c r="W547" s="612"/>
      <c r="X547" s="611"/>
    </row>
    <row r="548" spans="1:24" s="629" customFormat="1" ht="15" customHeight="1" x14ac:dyDescent="0.25">
      <c r="A548" s="613"/>
      <c r="B548" s="622"/>
      <c r="C548" s="623"/>
      <c r="D548" s="685" t="s">
        <v>1145</v>
      </c>
      <c r="E548" s="438" t="s">
        <v>1146</v>
      </c>
      <c r="F548" s="630"/>
      <c r="G548" s="631">
        <v>0</v>
      </c>
      <c r="H548" s="626"/>
      <c r="I548" s="646"/>
      <c r="J548" s="607"/>
      <c r="K548" s="633">
        <f t="shared" si="9"/>
        <v>0</v>
      </c>
      <c r="L548" s="738">
        <v>0</v>
      </c>
      <c r="N548" s="596"/>
      <c r="P548" s="599"/>
      <c r="V548" s="611"/>
      <c r="W548" s="612"/>
      <c r="X548" s="611"/>
    </row>
    <row r="549" spans="1:24" s="629" customFormat="1" ht="15" customHeight="1" x14ac:dyDescent="0.25">
      <c r="A549" s="613"/>
      <c r="B549" s="622"/>
      <c r="C549" s="623"/>
      <c r="D549" s="685" t="s">
        <v>1147</v>
      </c>
      <c r="E549" s="438" t="s">
        <v>1148</v>
      </c>
      <c r="F549" s="630"/>
      <c r="G549" s="631">
        <v>0</v>
      </c>
      <c r="H549" s="626"/>
      <c r="I549" s="646"/>
      <c r="J549" s="607"/>
      <c r="K549" s="633">
        <f t="shared" si="9"/>
        <v>0</v>
      </c>
      <c r="L549" s="738">
        <v>0</v>
      </c>
      <c r="N549" s="596"/>
      <c r="P549" s="599"/>
      <c r="V549" s="611"/>
      <c r="W549" s="612"/>
      <c r="X549" s="611"/>
    </row>
    <row r="550" spans="1:24" s="629" customFormat="1" ht="15" customHeight="1" x14ac:dyDescent="0.25">
      <c r="A550" s="613" t="s">
        <v>4107</v>
      </c>
      <c r="B550" s="622"/>
      <c r="C550" s="623"/>
      <c r="D550" s="718" t="s">
        <v>1150</v>
      </c>
      <c r="E550" s="437" t="s">
        <v>1151</v>
      </c>
      <c r="F550" s="624">
        <f>+F551+F552+F553</f>
        <v>0</v>
      </c>
      <c r="G550" s="625">
        <v>0</v>
      </c>
      <c r="H550" s="626"/>
      <c r="I550" s="648">
        <v>0</v>
      </c>
      <c r="J550" s="607"/>
      <c r="K550" s="627">
        <f t="shared" si="9"/>
        <v>0</v>
      </c>
      <c r="L550" s="737">
        <v>0</v>
      </c>
      <c r="N550" s="596"/>
      <c r="P550" s="599"/>
      <c r="V550" s="611"/>
      <c r="W550" s="612"/>
      <c r="X550" s="611"/>
    </row>
    <row r="551" spans="1:24" s="578" customFormat="1" ht="15" customHeight="1" x14ac:dyDescent="0.25">
      <c r="A551" s="649"/>
      <c r="B551" s="650"/>
      <c r="C551" s="651"/>
      <c r="D551" s="718" t="s">
        <v>3675</v>
      </c>
      <c r="E551" s="432" t="s">
        <v>3676</v>
      </c>
      <c r="F551" s="678"/>
      <c r="G551" s="631">
        <v>0</v>
      </c>
      <c r="H551" s="626"/>
      <c r="I551" s="646"/>
      <c r="J551" s="607"/>
      <c r="K551" s="633">
        <f t="shared" si="9"/>
        <v>0</v>
      </c>
      <c r="L551" s="729">
        <v>0</v>
      </c>
      <c r="N551" s="596"/>
      <c r="P551" s="599"/>
      <c r="V551" s="611"/>
      <c r="W551" s="612"/>
      <c r="X551" s="611"/>
    </row>
    <row r="552" spans="1:24" s="578" customFormat="1" ht="15" customHeight="1" x14ac:dyDescent="0.25">
      <c r="A552" s="649"/>
      <c r="B552" s="650" t="s">
        <v>164</v>
      </c>
      <c r="C552" s="651"/>
      <c r="D552" s="718" t="s">
        <v>1152</v>
      </c>
      <c r="E552" s="432" t="s">
        <v>3677</v>
      </c>
      <c r="F552" s="678"/>
      <c r="G552" s="631">
        <v>0</v>
      </c>
      <c r="H552" s="626"/>
      <c r="I552" s="646"/>
      <c r="J552" s="607"/>
      <c r="K552" s="633">
        <f t="shared" si="9"/>
        <v>0</v>
      </c>
      <c r="L552" s="729">
        <v>0</v>
      </c>
      <c r="N552" s="596"/>
      <c r="P552" s="599"/>
      <c r="V552" s="611"/>
      <c r="W552" s="612"/>
      <c r="X552" s="611"/>
    </row>
    <row r="553" spans="1:24" s="578" customFormat="1" ht="15" customHeight="1" x14ac:dyDescent="0.25">
      <c r="A553" s="649" t="s">
        <v>4107</v>
      </c>
      <c r="B553" s="650"/>
      <c r="C553" s="651"/>
      <c r="D553" s="718" t="s">
        <v>1153</v>
      </c>
      <c r="E553" s="432" t="s">
        <v>3678</v>
      </c>
      <c r="F553" s="748">
        <f>SUM(F554:F560)</f>
        <v>0</v>
      </c>
      <c r="G553" s="638">
        <v>0</v>
      </c>
      <c r="H553" s="626"/>
      <c r="I553" s="648">
        <v>0</v>
      </c>
      <c r="J553" s="607"/>
      <c r="K553" s="639">
        <f t="shared" si="9"/>
        <v>0</v>
      </c>
      <c r="L553" s="737">
        <v>0</v>
      </c>
      <c r="N553" s="596"/>
      <c r="P553" s="599"/>
      <c r="V553" s="611"/>
      <c r="W553" s="612"/>
      <c r="X553" s="611"/>
    </row>
    <row r="554" spans="1:24" s="578" customFormat="1" ht="15" customHeight="1" x14ac:dyDescent="0.25">
      <c r="A554" s="649"/>
      <c r="B554" s="650" t="s">
        <v>1419</v>
      </c>
      <c r="C554" s="651"/>
      <c r="D554" s="685" t="s">
        <v>1155</v>
      </c>
      <c r="E554" s="438" t="s">
        <v>3679</v>
      </c>
      <c r="F554" s="630"/>
      <c r="G554" s="631">
        <v>0</v>
      </c>
      <c r="H554" s="626"/>
      <c r="I554" s="646"/>
      <c r="J554" s="607"/>
      <c r="K554" s="633">
        <f t="shared" si="9"/>
        <v>0</v>
      </c>
      <c r="L554" s="738">
        <v>0</v>
      </c>
      <c r="N554" s="596"/>
      <c r="P554" s="599"/>
      <c r="V554" s="611"/>
      <c r="W554" s="612"/>
      <c r="X554" s="611"/>
    </row>
    <row r="555" spans="1:24" s="578" customFormat="1" ht="15" customHeight="1" x14ac:dyDescent="0.25">
      <c r="A555" s="649"/>
      <c r="B555" s="650"/>
      <c r="C555" s="651"/>
      <c r="D555" s="685" t="s">
        <v>1157</v>
      </c>
      <c r="E555" s="438" t="s">
        <v>3680</v>
      </c>
      <c r="F555" s="630"/>
      <c r="G555" s="631">
        <v>0</v>
      </c>
      <c r="H555" s="626"/>
      <c r="I555" s="646"/>
      <c r="J555" s="607"/>
      <c r="K555" s="633">
        <f t="shared" si="9"/>
        <v>0</v>
      </c>
      <c r="L555" s="738">
        <v>0</v>
      </c>
      <c r="N555" s="596"/>
      <c r="P555" s="599"/>
      <c r="V555" s="611"/>
      <c r="W555" s="612"/>
      <c r="X555" s="611"/>
    </row>
    <row r="556" spans="1:24" s="578" customFormat="1" ht="15" customHeight="1" x14ac:dyDescent="0.25">
      <c r="A556" s="649"/>
      <c r="B556" s="650"/>
      <c r="C556" s="651"/>
      <c r="D556" s="685" t="s">
        <v>1159</v>
      </c>
      <c r="E556" s="438" t="s">
        <v>3681</v>
      </c>
      <c r="F556" s="630"/>
      <c r="G556" s="631">
        <v>0</v>
      </c>
      <c r="H556" s="626"/>
      <c r="I556" s="646"/>
      <c r="J556" s="607"/>
      <c r="K556" s="633">
        <f t="shared" si="9"/>
        <v>0</v>
      </c>
      <c r="L556" s="738">
        <v>0</v>
      </c>
      <c r="N556" s="596"/>
      <c r="P556" s="599"/>
      <c r="V556" s="611"/>
      <c r="W556" s="612"/>
      <c r="X556" s="611"/>
    </row>
    <row r="557" spans="1:24" s="578" customFormat="1" ht="15" customHeight="1" x14ac:dyDescent="0.25">
      <c r="A557" s="649"/>
      <c r="B557" s="650"/>
      <c r="C557" s="651"/>
      <c r="D557" s="685" t="s">
        <v>1161</v>
      </c>
      <c r="E557" s="438" t="s">
        <v>3682</v>
      </c>
      <c r="F557" s="630"/>
      <c r="G557" s="631">
        <v>0</v>
      </c>
      <c r="H557" s="626"/>
      <c r="I557" s="646"/>
      <c r="J557" s="607"/>
      <c r="K557" s="633">
        <f t="shared" si="9"/>
        <v>0</v>
      </c>
      <c r="L557" s="738">
        <v>0</v>
      </c>
      <c r="N557" s="596"/>
      <c r="P557" s="599"/>
      <c r="V557" s="611"/>
      <c r="W557" s="612"/>
      <c r="X557" s="611"/>
    </row>
    <row r="558" spans="1:24" s="578" customFormat="1" ht="15" customHeight="1" x14ac:dyDescent="0.25">
      <c r="A558" s="649"/>
      <c r="B558" s="650"/>
      <c r="C558" s="651"/>
      <c r="D558" s="685" t="s">
        <v>1163</v>
      </c>
      <c r="E558" s="438" t="s">
        <v>3683</v>
      </c>
      <c r="F558" s="630"/>
      <c r="G558" s="631">
        <v>0</v>
      </c>
      <c r="H558" s="626"/>
      <c r="I558" s="646"/>
      <c r="J558" s="607"/>
      <c r="K558" s="633">
        <f t="shared" si="9"/>
        <v>0</v>
      </c>
      <c r="L558" s="738">
        <v>0</v>
      </c>
      <c r="N558" s="596"/>
      <c r="P558" s="599"/>
      <c r="V558" s="611"/>
      <c r="W558" s="612"/>
      <c r="X558" s="611"/>
    </row>
    <row r="559" spans="1:24" s="578" customFormat="1" ht="15" customHeight="1" x14ac:dyDescent="0.25">
      <c r="A559" s="649"/>
      <c r="B559" s="650"/>
      <c r="C559" s="651"/>
      <c r="D559" s="685" t="s">
        <v>1164</v>
      </c>
      <c r="E559" s="438" t="s">
        <v>3684</v>
      </c>
      <c r="F559" s="630"/>
      <c r="G559" s="631">
        <v>0</v>
      </c>
      <c r="H559" s="626"/>
      <c r="I559" s="646"/>
      <c r="J559" s="607"/>
      <c r="K559" s="633">
        <f t="shared" si="9"/>
        <v>0</v>
      </c>
      <c r="L559" s="738">
        <v>0</v>
      </c>
      <c r="N559" s="596"/>
      <c r="P559" s="599"/>
      <c r="V559" s="611"/>
      <c r="W559" s="612"/>
      <c r="X559" s="611"/>
    </row>
    <row r="560" spans="1:24" s="578" customFormat="1" ht="15" customHeight="1" x14ac:dyDescent="0.25">
      <c r="A560" s="649"/>
      <c r="B560" s="650"/>
      <c r="C560" s="651"/>
      <c r="D560" s="685" t="s">
        <v>1166</v>
      </c>
      <c r="E560" s="438" t="s">
        <v>3685</v>
      </c>
      <c r="F560" s="630"/>
      <c r="G560" s="631">
        <v>0</v>
      </c>
      <c r="H560" s="626"/>
      <c r="I560" s="646"/>
      <c r="J560" s="607"/>
      <c r="K560" s="633">
        <f t="shared" si="9"/>
        <v>0</v>
      </c>
      <c r="L560" s="738">
        <v>0</v>
      </c>
      <c r="N560" s="596"/>
      <c r="P560" s="599"/>
      <c r="V560" s="611"/>
      <c r="W560" s="612"/>
      <c r="X560" s="611"/>
    </row>
    <row r="561" spans="1:24" s="629" customFormat="1" ht="15" customHeight="1" x14ac:dyDescent="0.25">
      <c r="A561" s="613"/>
      <c r="B561" s="622"/>
      <c r="C561" s="623"/>
      <c r="D561" s="718" t="s">
        <v>1169</v>
      </c>
      <c r="E561" s="437" t="s">
        <v>1170</v>
      </c>
      <c r="F561" s="787"/>
      <c r="G561" s="643">
        <v>0</v>
      </c>
      <c r="H561" s="626"/>
      <c r="I561" s="646"/>
      <c r="J561" s="788"/>
      <c r="K561" s="644">
        <f t="shared" si="9"/>
        <v>0</v>
      </c>
      <c r="L561" s="729">
        <v>0</v>
      </c>
      <c r="N561" s="596"/>
      <c r="P561" s="599"/>
      <c r="V561" s="611"/>
      <c r="W561" s="612"/>
      <c r="X561" s="611"/>
    </row>
    <row r="562" spans="1:24" s="629" customFormat="1" ht="20.100000000000001" customHeight="1" thickBot="1" x14ac:dyDescent="0.3">
      <c r="A562" s="613" t="s">
        <v>4107</v>
      </c>
      <c r="B562" s="622"/>
      <c r="C562" s="700"/>
      <c r="D562" s="417" t="s">
        <v>1172</v>
      </c>
      <c r="E562" s="768" t="s">
        <v>1173</v>
      </c>
      <c r="F562" s="696">
        <v>0</v>
      </c>
      <c r="G562" s="697">
        <v>0</v>
      </c>
      <c r="H562" s="626"/>
      <c r="I562" s="697">
        <v>0</v>
      </c>
      <c r="J562" s="788"/>
      <c r="K562" s="698">
        <f t="shared" si="9"/>
        <v>0</v>
      </c>
      <c r="L562" s="769">
        <v>0</v>
      </c>
      <c r="N562" s="596"/>
      <c r="P562" s="599"/>
      <c r="V562" s="611"/>
      <c r="W562" s="612"/>
      <c r="X562" s="611"/>
    </row>
    <row r="563" spans="1:24" s="629" customFormat="1" ht="20.100000000000001" customHeight="1" x14ac:dyDescent="0.25">
      <c r="A563" s="613"/>
      <c r="B563" s="622"/>
      <c r="C563" s="700"/>
      <c r="D563" s="461"/>
      <c r="E563" s="789"/>
      <c r="F563" s="790"/>
      <c r="G563" s="703"/>
      <c r="H563" s="704"/>
      <c r="I563" s="705"/>
      <c r="J563" s="791"/>
      <c r="K563" s="707">
        <f t="shared" si="9"/>
        <v>0</v>
      </c>
      <c r="L563" s="773"/>
      <c r="N563" s="709"/>
      <c r="P563" s="599"/>
      <c r="V563" s="611"/>
      <c r="W563" s="612"/>
      <c r="X563" s="611"/>
    </row>
    <row r="564" spans="1:24" s="629" customFormat="1" ht="20.100000000000001" customHeight="1" x14ac:dyDescent="0.25">
      <c r="A564" s="613" t="s">
        <v>4107</v>
      </c>
      <c r="B564" s="622"/>
      <c r="C564" s="700"/>
      <c r="D564" s="463" t="s">
        <v>1174</v>
      </c>
      <c r="E564" s="792" t="s">
        <v>1175</v>
      </c>
      <c r="F564" s="793">
        <v>0</v>
      </c>
      <c r="G564" s="794">
        <v>16508407.749999933</v>
      </c>
      <c r="H564" s="626"/>
      <c r="I564" s="794">
        <v>0</v>
      </c>
      <c r="J564" s="788"/>
      <c r="K564" s="698">
        <f t="shared" si="9"/>
        <v>16508407.749999933</v>
      </c>
      <c r="L564" s="795">
        <v>1911006.4468206912</v>
      </c>
      <c r="N564" s="596"/>
      <c r="P564" s="599"/>
      <c r="V564" s="611"/>
      <c r="W564" s="612"/>
      <c r="X564" s="611"/>
    </row>
    <row r="565" spans="1:24" s="629" customFormat="1" ht="20.100000000000001" customHeight="1" thickBot="1" x14ac:dyDescent="0.3">
      <c r="A565" s="613"/>
      <c r="B565" s="622"/>
      <c r="C565" s="700"/>
      <c r="D565" s="420"/>
      <c r="E565" s="701"/>
      <c r="F565" s="796"/>
      <c r="G565" s="703"/>
      <c r="H565" s="704"/>
      <c r="I565" s="705"/>
      <c r="J565" s="791"/>
      <c r="K565" s="707">
        <f t="shared" si="9"/>
        <v>0</v>
      </c>
      <c r="L565" s="797"/>
      <c r="N565" s="709"/>
      <c r="P565" s="599"/>
      <c r="V565" s="611"/>
      <c r="W565" s="612"/>
      <c r="X565" s="611"/>
    </row>
    <row r="566" spans="1:24" s="578" customFormat="1" ht="15" customHeight="1" x14ac:dyDescent="0.25">
      <c r="A566" s="649"/>
      <c r="B566" s="650"/>
      <c r="C566" s="651"/>
      <c r="D566" s="710"/>
      <c r="E566" s="456" t="s">
        <v>3686</v>
      </c>
      <c r="F566" s="712"/>
      <c r="G566" s="713">
        <v>0</v>
      </c>
      <c r="H566" s="626"/>
      <c r="I566" s="646"/>
      <c r="J566" s="798"/>
      <c r="K566" s="633">
        <f t="shared" si="9"/>
        <v>0</v>
      </c>
      <c r="L566" s="775"/>
      <c r="N566" s="596"/>
      <c r="P566" s="599"/>
      <c r="V566" s="611"/>
      <c r="W566" s="612"/>
      <c r="X566" s="611"/>
    </row>
    <row r="567" spans="1:24" s="629" customFormat="1" ht="15" customHeight="1" x14ac:dyDescent="0.25">
      <c r="A567" s="613" t="s">
        <v>4107</v>
      </c>
      <c r="B567" s="622"/>
      <c r="C567" s="623"/>
      <c r="D567" s="458" t="s">
        <v>1176</v>
      </c>
      <c r="E567" s="443" t="s">
        <v>1177</v>
      </c>
      <c r="F567" s="693">
        <v>0</v>
      </c>
      <c r="G567" s="659">
        <v>16188895.360000001</v>
      </c>
      <c r="H567" s="626"/>
      <c r="I567" s="660">
        <v>0</v>
      </c>
      <c r="J567" s="788"/>
      <c r="K567" s="608">
        <f t="shared" si="9"/>
        <v>16188895.360000001</v>
      </c>
      <c r="L567" s="749">
        <v>1911006.4468206945</v>
      </c>
      <c r="N567" s="596"/>
      <c r="P567" s="599"/>
      <c r="V567" s="611"/>
      <c r="W567" s="612"/>
      <c r="X567" s="611"/>
    </row>
    <row r="568" spans="1:24" s="629" customFormat="1" ht="15" customHeight="1" x14ac:dyDescent="0.25">
      <c r="A568" s="613"/>
      <c r="B568" s="622"/>
      <c r="C568" s="623"/>
      <c r="D568" s="716" t="s">
        <v>1178</v>
      </c>
      <c r="E568" s="444" t="s">
        <v>1179</v>
      </c>
      <c r="F568" s="690"/>
      <c r="G568" s="691">
        <v>15171130.82</v>
      </c>
      <c r="H568" s="626"/>
      <c r="I568" s="660"/>
      <c r="J568" s="798"/>
      <c r="K568" s="692">
        <f t="shared" si="9"/>
        <v>15171130.82</v>
      </c>
      <c r="L568" s="746">
        <v>1776727.045020455</v>
      </c>
      <c r="N568" s="596"/>
      <c r="P568" s="599"/>
      <c r="V568" s="611"/>
      <c r="W568" s="612"/>
      <c r="X568" s="611"/>
    </row>
    <row r="569" spans="1:24" s="629" customFormat="1" ht="15" customHeight="1" x14ac:dyDescent="0.25">
      <c r="A569" s="613"/>
      <c r="B569" s="622"/>
      <c r="C569" s="623"/>
      <c r="D569" s="716" t="s">
        <v>1181</v>
      </c>
      <c r="E569" s="444" t="s">
        <v>1182</v>
      </c>
      <c r="F569" s="690"/>
      <c r="G569" s="691">
        <v>151407.29999999999</v>
      </c>
      <c r="H569" s="626"/>
      <c r="I569" s="660"/>
      <c r="J569" s="788"/>
      <c r="K569" s="692">
        <f t="shared" si="9"/>
        <v>151407.29999999999</v>
      </c>
      <c r="L569" s="746">
        <v>134279.40180023952</v>
      </c>
      <c r="N569" s="596"/>
      <c r="P569" s="599"/>
      <c r="V569" s="611"/>
      <c r="W569" s="612"/>
      <c r="X569" s="611"/>
    </row>
    <row r="570" spans="1:24" s="629" customFormat="1" ht="15" customHeight="1" x14ac:dyDescent="0.25">
      <c r="A570" s="613"/>
      <c r="B570" s="622"/>
      <c r="C570" s="623"/>
      <c r="D570" s="716" t="s">
        <v>1184</v>
      </c>
      <c r="E570" s="444" t="s">
        <v>1185</v>
      </c>
      <c r="F570" s="690"/>
      <c r="G570" s="691">
        <v>853152.1</v>
      </c>
      <c r="H570" s="626"/>
      <c r="I570" s="660"/>
      <c r="J570" s="798"/>
      <c r="K570" s="692">
        <f t="shared" si="9"/>
        <v>853152.1</v>
      </c>
      <c r="L570" s="746">
        <v>0</v>
      </c>
      <c r="N570" s="596"/>
      <c r="P570" s="599"/>
      <c r="V570" s="611"/>
      <c r="W570" s="612"/>
      <c r="X570" s="611"/>
    </row>
    <row r="571" spans="1:24" s="629" customFormat="1" ht="15" customHeight="1" x14ac:dyDescent="0.25">
      <c r="A571" s="613"/>
      <c r="B571" s="622"/>
      <c r="C571" s="623"/>
      <c r="D571" s="716" t="s">
        <v>1187</v>
      </c>
      <c r="E571" s="444" t="s">
        <v>1188</v>
      </c>
      <c r="F571" s="690"/>
      <c r="G571" s="691">
        <v>13205.14</v>
      </c>
      <c r="H571" s="626"/>
      <c r="I571" s="660"/>
      <c r="J571" s="798"/>
      <c r="K571" s="692">
        <f t="shared" si="9"/>
        <v>13205.14</v>
      </c>
      <c r="L571" s="746">
        <v>0</v>
      </c>
      <c r="N571" s="596"/>
      <c r="P571" s="599"/>
      <c r="V571" s="611"/>
      <c r="W571" s="612"/>
      <c r="X571" s="611"/>
    </row>
    <row r="572" spans="1:24" s="629" customFormat="1" ht="15" customHeight="1" x14ac:dyDescent="0.25">
      <c r="A572" s="613" t="s">
        <v>4107</v>
      </c>
      <c r="B572" s="622"/>
      <c r="C572" s="623"/>
      <c r="D572" s="458" t="s">
        <v>1190</v>
      </c>
      <c r="E572" s="443" t="s">
        <v>1191</v>
      </c>
      <c r="F572" s="693">
        <v>0</v>
      </c>
      <c r="G572" s="665">
        <v>319512.39</v>
      </c>
      <c r="H572" s="626"/>
      <c r="I572" s="660">
        <v>0</v>
      </c>
      <c r="J572" s="798"/>
      <c r="K572" s="666">
        <f t="shared" si="9"/>
        <v>319512.39</v>
      </c>
      <c r="L572" s="749">
        <v>0</v>
      </c>
      <c r="N572" s="596"/>
      <c r="P572" s="599"/>
      <c r="V572" s="611"/>
      <c r="W572" s="612"/>
      <c r="X572" s="611"/>
    </row>
    <row r="573" spans="1:24" s="629" customFormat="1" ht="15" customHeight="1" x14ac:dyDescent="0.25">
      <c r="A573" s="613"/>
      <c r="B573" s="622"/>
      <c r="C573" s="623"/>
      <c r="D573" s="716" t="s">
        <v>1192</v>
      </c>
      <c r="E573" s="444" t="s">
        <v>1193</v>
      </c>
      <c r="F573" s="690"/>
      <c r="G573" s="691">
        <v>259906.38</v>
      </c>
      <c r="H573" s="626"/>
      <c r="I573" s="660"/>
      <c r="J573" s="788"/>
      <c r="K573" s="692">
        <f t="shared" si="9"/>
        <v>259906.38</v>
      </c>
      <c r="L573" s="746">
        <v>0</v>
      </c>
      <c r="N573" s="596"/>
      <c r="P573" s="599"/>
      <c r="V573" s="611"/>
      <c r="W573" s="612"/>
      <c r="X573" s="611"/>
    </row>
    <row r="574" spans="1:24" s="629" customFormat="1" ht="15" customHeight="1" x14ac:dyDescent="0.25">
      <c r="A574" s="613"/>
      <c r="B574" s="622"/>
      <c r="C574" s="623"/>
      <c r="D574" s="716" t="s">
        <v>1195</v>
      </c>
      <c r="E574" s="444" t="s">
        <v>1196</v>
      </c>
      <c r="F574" s="690"/>
      <c r="G574" s="691">
        <v>59606.01</v>
      </c>
      <c r="H574" s="626"/>
      <c r="I574" s="660"/>
      <c r="J574" s="798"/>
      <c r="K574" s="692">
        <f t="shared" si="9"/>
        <v>59606.01</v>
      </c>
      <c r="L574" s="746">
        <v>0</v>
      </c>
      <c r="N574" s="596"/>
      <c r="P574" s="599"/>
      <c r="V574" s="611"/>
      <c r="W574" s="612"/>
      <c r="X574" s="611"/>
    </row>
    <row r="575" spans="1:24" s="578" customFormat="1" ht="15" customHeight="1" x14ac:dyDescent="0.25">
      <c r="A575" s="649"/>
      <c r="B575" s="650"/>
      <c r="C575" s="651"/>
      <c r="D575" s="458" t="s">
        <v>1197</v>
      </c>
      <c r="E575" s="443" t="s">
        <v>1198</v>
      </c>
      <c r="F575" s="693"/>
      <c r="G575" s="665">
        <v>0</v>
      </c>
      <c r="H575" s="626"/>
      <c r="I575" s="660"/>
      <c r="J575" s="788"/>
      <c r="K575" s="666">
        <f t="shared" si="9"/>
        <v>0</v>
      </c>
      <c r="L575" s="749"/>
      <c r="N575" s="596"/>
      <c r="P575" s="599"/>
      <c r="V575" s="611"/>
      <c r="W575" s="612"/>
      <c r="X575" s="611"/>
    </row>
    <row r="576" spans="1:24" s="578" customFormat="1" ht="20.100000000000001" customHeight="1" thickBot="1" x14ac:dyDescent="0.3">
      <c r="A576" s="649" t="s">
        <v>4107</v>
      </c>
      <c r="B576" s="650"/>
      <c r="C576" s="799"/>
      <c r="D576" s="417" t="s">
        <v>1199</v>
      </c>
      <c r="E576" s="768" t="s">
        <v>3687</v>
      </c>
      <c r="F576" s="696">
        <v>0</v>
      </c>
      <c r="G576" s="800">
        <v>16508407.750000002</v>
      </c>
      <c r="H576" s="626"/>
      <c r="I576" s="800">
        <v>0</v>
      </c>
      <c r="J576" s="801"/>
      <c r="K576" s="802">
        <f t="shared" si="9"/>
        <v>16508407.750000002</v>
      </c>
      <c r="L576" s="769">
        <v>1911006.4468206945</v>
      </c>
      <c r="N576" s="596"/>
      <c r="P576" s="599"/>
      <c r="V576" s="611"/>
      <c r="W576" s="612"/>
      <c r="X576" s="611"/>
    </row>
    <row r="577" spans="1:34" s="578" customFormat="1" ht="20.100000000000001" customHeight="1" thickBot="1" x14ac:dyDescent="0.3">
      <c r="A577" s="803"/>
      <c r="B577" s="804"/>
      <c r="C577" s="700"/>
      <c r="D577" s="461"/>
      <c r="E577" s="789"/>
      <c r="F577" s="771"/>
      <c r="G577" s="805"/>
      <c r="H577" s="626"/>
      <c r="I577" s="648"/>
      <c r="J577" s="801"/>
      <c r="K577" s="806">
        <f t="shared" si="9"/>
        <v>0</v>
      </c>
      <c r="L577" s="807"/>
      <c r="N577" s="596"/>
      <c r="P577" s="599"/>
      <c r="V577" s="611"/>
      <c r="W577" s="612"/>
      <c r="X577" s="611"/>
    </row>
    <row r="578" spans="1:34" s="578" customFormat="1" ht="24.75" customHeight="1" thickBot="1" x14ac:dyDescent="0.3">
      <c r="A578" s="808" t="s">
        <v>4107</v>
      </c>
      <c r="B578" s="809"/>
      <c r="C578" s="799"/>
      <c r="D578" s="468" t="s">
        <v>1201</v>
      </c>
      <c r="E578" s="810" t="s">
        <v>1202</v>
      </c>
      <c r="F578" s="811">
        <v>0</v>
      </c>
      <c r="G578" s="812">
        <v>-6.891787052154541E-8</v>
      </c>
      <c r="H578" s="626"/>
      <c r="I578" s="812">
        <v>0</v>
      </c>
      <c r="J578" s="801"/>
      <c r="K578" s="813">
        <f t="shared" si="9"/>
        <v>-6.891787052154541E-8</v>
      </c>
      <c r="L578" s="814">
        <v>-3.2596290111541748E-9</v>
      </c>
      <c r="N578" s="596"/>
      <c r="P578" s="599"/>
      <c r="V578" s="611"/>
      <c r="W578" s="612"/>
      <c r="X578" s="611"/>
    </row>
    <row r="579" spans="1:34" s="818" customFormat="1" ht="15.75" x14ac:dyDescent="0.25">
      <c r="A579" s="815"/>
      <c r="B579" s="815"/>
      <c r="C579" s="815"/>
      <c r="D579" s="816" t="s">
        <v>4126</v>
      </c>
      <c r="E579" s="472"/>
      <c r="F579" s="555"/>
      <c r="G579" s="473"/>
      <c r="H579" s="815"/>
      <c r="I579" s="815"/>
      <c r="J579" s="558"/>
      <c r="K579" s="557"/>
      <c r="L579" s="815"/>
      <c r="M579" s="815"/>
      <c r="N579" s="815"/>
      <c r="O579" s="815"/>
      <c r="P579" s="815"/>
      <c r="Q579" s="815"/>
      <c r="R579" s="815"/>
      <c r="S579" s="815"/>
      <c r="T579" s="815"/>
      <c r="U579" s="815"/>
      <c r="V579" s="815"/>
      <c r="W579" s="815"/>
      <c r="X579" s="815"/>
      <c r="Y579" s="815"/>
      <c r="Z579" s="815"/>
      <c r="AA579" s="815"/>
      <c r="AB579" s="815"/>
      <c r="AC579" s="815"/>
      <c r="AD579" s="815"/>
      <c r="AE579" s="815"/>
      <c r="AF579" s="815"/>
      <c r="AG579" s="817"/>
    </row>
    <row r="580" spans="1:34" s="818" customFormat="1" ht="27.75" customHeight="1" x14ac:dyDescent="0.25">
      <c r="A580" s="819"/>
      <c r="B580" s="819"/>
      <c r="C580" s="819"/>
      <c r="D580" s="820" t="s">
        <v>4127</v>
      </c>
      <c r="E580" s="821"/>
      <c r="F580" s="555"/>
      <c r="G580" s="473"/>
      <c r="H580" s="560"/>
      <c r="I580" s="560"/>
      <c r="J580" s="558"/>
      <c r="K580" s="557"/>
      <c r="L580" s="560"/>
      <c r="Z580" s="560"/>
      <c r="AA580" s="560"/>
      <c r="AB580" s="560"/>
      <c r="AC580" s="560"/>
      <c r="AD580" s="560"/>
      <c r="AE580" s="560"/>
      <c r="AF580" s="560"/>
      <c r="AG580" s="559"/>
    </row>
    <row r="581" spans="1:34" s="818" customFormat="1" x14ac:dyDescent="0.25">
      <c r="A581" s="815"/>
      <c r="B581" s="815"/>
      <c r="C581" s="815"/>
      <c r="D581" s="822" t="s">
        <v>4128</v>
      </c>
      <c r="E581" s="472"/>
      <c r="F581" s="555"/>
      <c r="G581" s="473"/>
      <c r="H581" s="815"/>
      <c r="I581" s="815"/>
      <c r="J581" s="558"/>
      <c r="K581" s="557"/>
      <c r="L581" s="815"/>
      <c r="Z581" s="560"/>
      <c r="AA581" s="560"/>
      <c r="AB581" s="560"/>
      <c r="AC581" s="560"/>
      <c r="AD581" s="560"/>
      <c r="AE581" s="560"/>
      <c r="AF581" s="560"/>
      <c r="AG581" s="559"/>
    </row>
    <row r="582" spans="1:34" s="818" customFormat="1" ht="9" customHeight="1" x14ac:dyDescent="0.25">
      <c r="A582" s="815"/>
      <c r="B582" s="815"/>
      <c r="C582" s="815"/>
      <c r="D582" s="373"/>
      <c r="E582" s="840" t="s">
        <v>4129</v>
      </c>
      <c r="F582" s="840"/>
      <c r="G582" s="840"/>
      <c r="H582" s="560"/>
      <c r="J582" s="823"/>
      <c r="K582" s="560"/>
      <c r="L582" s="560"/>
      <c r="M582" s="560"/>
      <c r="N582" s="560"/>
      <c r="O582" s="560"/>
      <c r="P582" s="824"/>
      <c r="Q582" s="824"/>
      <c r="R582" s="824"/>
      <c r="S582" s="824"/>
      <c r="T582" s="824"/>
      <c r="U582" s="824"/>
      <c r="V582" s="824"/>
      <c r="W582" s="824"/>
      <c r="X582" s="824"/>
      <c r="Y582" s="824"/>
      <c r="Z582" s="824"/>
      <c r="AA582" s="824"/>
      <c r="AB582" s="824"/>
      <c r="AC582" s="824"/>
      <c r="AD582" s="824"/>
      <c r="AE582" s="824"/>
      <c r="AF582" s="824"/>
      <c r="AG582" s="825"/>
    </row>
    <row r="583" spans="1:34" s="818" customFormat="1" ht="12.75" customHeight="1" x14ac:dyDescent="0.25">
      <c r="A583" s="815"/>
      <c r="B583" s="815"/>
      <c r="C583" s="815"/>
      <c r="D583" s="373"/>
      <c r="E583" s="824"/>
      <c r="F583" s="826"/>
      <c r="G583" s="824"/>
      <c r="H583" s="824"/>
      <c r="I583" s="824"/>
      <c r="J583" s="827"/>
      <c r="K583" s="824"/>
      <c r="L583" s="824"/>
      <c r="M583" s="824"/>
      <c r="N583" s="824"/>
      <c r="O583" s="824"/>
      <c r="P583" s="824"/>
      <c r="Q583" s="824"/>
      <c r="R583" s="824"/>
      <c r="S583" s="824"/>
      <c r="T583" s="824"/>
      <c r="U583" s="824"/>
      <c r="V583" s="824"/>
      <c r="W583" s="824"/>
      <c r="X583" s="824"/>
      <c r="Y583" s="824"/>
      <c r="Z583" s="824"/>
      <c r="AA583" s="824"/>
      <c r="AB583" s="824"/>
      <c r="AC583" s="824"/>
      <c r="AD583" s="824"/>
      <c r="AE583" s="824"/>
      <c r="AF583" s="824"/>
      <c r="AG583" s="825"/>
    </row>
    <row r="584" spans="1:34" s="818" customFormat="1" x14ac:dyDescent="0.25">
      <c r="A584" s="815"/>
      <c r="B584" s="815"/>
      <c r="C584" s="815"/>
      <c r="D584" s="373"/>
      <c r="E584" s="560"/>
      <c r="F584" s="819"/>
      <c r="G584" s="560" t="s">
        <v>4130</v>
      </c>
      <c r="H584" s="560"/>
      <c r="I584" s="560"/>
      <c r="J584" s="823"/>
      <c r="K584" s="560"/>
      <c r="L584" s="560"/>
      <c r="M584" s="560"/>
      <c r="N584" s="560"/>
      <c r="O584" s="560"/>
      <c r="P584" s="824"/>
      <c r="Q584" s="824"/>
      <c r="R584" s="824"/>
      <c r="S584" s="824"/>
      <c r="T584" s="824"/>
      <c r="U584" s="824"/>
      <c r="V584" s="824"/>
      <c r="W584" s="824"/>
      <c r="X584" s="824"/>
      <c r="Y584" s="824"/>
      <c r="Z584" s="824"/>
      <c r="AA584" s="824"/>
      <c r="AB584" s="824"/>
      <c r="AC584" s="824"/>
      <c r="AD584" s="824"/>
      <c r="AE584" s="824"/>
      <c r="AF584" s="824"/>
      <c r="AG584" s="825"/>
    </row>
    <row r="585" spans="1:34" s="818" customFormat="1" ht="8.25" customHeight="1" x14ac:dyDescent="0.25">
      <c r="A585" s="815"/>
      <c r="B585" s="815"/>
      <c r="C585" s="815"/>
      <c r="D585" s="373"/>
      <c r="E585" s="560"/>
      <c r="F585" s="819"/>
      <c r="G585" s="560"/>
      <c r="H585" s="560"/>
      <c r="I585" s="560"/>
      <c r="J585" s="823"/>
      <c r="K585" s="560"/>
      <c r="L585" s="560"/>
      <c r="M585" s="560"/>
      <c r="N585" s="560"/>
      <c r="O585" s="560"/>
      <c r="P585" s="824"/>
      <c r="Q585" s="824"/>
      <c r="R585" s="824"/>
      <c r="S585" s="824"/>
      <c r="T585" s="824"/>
      <c r="U585" s="824"/>
      <c r="V585" s="824"/>
      <c r="W585" s="824"/>
      <c r="X585" s="824"/>
      <c r="Y585" s="824"/>
      <c r="Z585" s="824"/>
      <c r="AA585" s="824"/>
      <c r="AB585" s="824"/>
      <c r="AC585" s="824"/>
      <c r="AD585" s="824"/>
      <c r="AE585" s="824"/>
      <c r="AF585" s="824"/>
      <c r="AG585" s="825"/>
    </row>
    <row r="586" spans="1:34" s="818" customFormat="1" ht="7.5" customHeight="1" x14ac:dyDescent="0.25">
      <c r="A586" s="560"/>
      <c r="B586" s="560"/>
      <c r="C586" s="560"/>
      <c r="D586" s="373"/>
      <c r="F586" s="555"/>
      <c r="G586" s="473"/>
      <c r="H586" s="560"/>
      <c r="I586" s="560"/>
      <c r="J586" s="558"/>
      <c r="K586" s="557"/>
      <c r="L586" s="560"/>
      <c r="O586" s="560"/>
      <c r="P586" s="560"/>
      <c r="U586" s="560"/>
      <c r="V586" s="560"/>
      <c r="W586" s="560"/>
      <c r="X586" s="560"/>
      <c r="Y586" s="560"/>
      <c r="Z586" s="560"/>
      <c r="AA586" s="560"/>
      <c r="AB586" s="560"/>
      <c r="AC586" s="560"/>
      <c r="AD586" s="560"/>
      <c r="AE586" s="560"/>
      <c r="AF586" s="560"/>
      <c r="AG586" s="559"/>
    </row>
    <row r="587" spans="1:34" s="818" customFormat="1" ht="15.75" x14ac:dyDescent="0.25">
      <c r="A587" s="560"/>
      <c r="B587" s="560"/>
      <c r="C587" s="560"/>
      <c r="D587" s="373"/>
      <c r="E587" s="840" t="s">
        <v>4131</v>
      </c>
      <c r="F587" s="840"/>
      <c r="G587" s="840"/>
      <c r="H587" s="824"/>
      <c r="I587" s="824"/>
      <c r="J587" s="558"/>
      <c r="K587" s="557"/>
      <c r="L587" s="824"/>
      <c r="M587" s="824"/>
      <c r="N587" s="824"/>
      <c r="O587" s="824"/>
      <c r="P587" s="824"/>
      <c r="Q587" s="824"/>
      <c r="R587" s="824"/>
      <c r="S587" s="824"/>
      <c r="T587" s="824"/>
      <c r="U587" s="824"/>
      <c r="V587" s="824"/>
      <c r="W587" s="824"/>
      <c r="X587" s="824"/>
      <c r="Y587" s="824"/>
      <c r="Z587" s="824"/>
      <c r="AA587" s="824"/>
      <c r="AB587" s="824"/>
      <c r="AC587" s="824"/>
      <c r="AD587" s="824"/>
      <c r="AE587" s="824"/>
      <c r="AF587" s="824"/>
      <c r="AG587" s="825"/>
    </row>
    <row r="588" spans="1:34" x14ac:dyDescent="0.25">
      <c r="A588" s="560"/>
      <c r="B588" s="560"/>
      <c r="C588" s="560"/>
      <c r="E588" s="818"/>
      <c r="G588" s="473"/>
      <c r="H588" s="560"/>
      <c r="I588" s="560"/>
      <c r="L588" s="560"/>
      <c r="M588" s="552"/>
      <c r="N588" s="560"/>
      <c r="P588" s="560"/>
      <c r="Q588" s="560"/>
      <c r="R588" s="560"/>
      <c r="S588" s="560"/>
      <c r="T588" s="560"/>
      <c r="U588" s="560"/>
      <c r="V588" s="560"/>
      <c r="W588" s="560"/>
      <c r="X588" s="560"/>
      <c r="Y588" s="560"/>
      <c r="Z588" s="560"/>
      <c r="AA588" s="560"/>
      <c r="AB588" s="560"/>
      <c r="AC588" s="560"/>
      <c r="AD588" s="560"/>
      <c r="AE588" s="560"/>
      <c r="AF588" s="560"/>
      <c r="AH588" s="552"/>
    </row>
    <row r="589" spans="1:34" x14ac:dyDescent="0.25">
      <c r="E589" s="560"/>
      <c r="F589" s="819"/>
      <c r="G589" s="560" t="s">
        <v>4130</v>
      </c>
    </row>
  </sheetData>
  <mergeCells count="2">
    <mergeCell ref="E582:G582"/>
    <mergeCell ref="E587:G587"/>
  </mergeCells>
  <printOptions horizontalCentered="1"/>
  <pageMargins left="0.23622047244094491" right="0.23622047244094491" top="0.94488188976377963" bottom="0.74803149606299213" header="0.51181102362204722" footer="0.51181102362204722"/>
  <pageSetup paperSize="9" scale="44" fitToHeight="0" orientation="portrait" r:id="rId1"/>
  <headerFooter alignWithMargins="0">
    <oddFooter>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584"/>
  <sheetViews>
    <sheetView workbookViewId="0">
      <pane xSplit="2" ySplit="12" topLeftCell="H13" activePane="bottomRight" state="frozen"/>
      <selection activeCell="H338" sqref="H338"/>
      <selection pane="topRight" activeCell="H338" sqref="H338"/>
      <selection pane="bottomLeft" activeCell="H338" sqref="H338"/>
      <selection pane="bottomRight" activeCell="H338" sqref="H338"/>
    </sheetView>
  </sheetViews>
  <sheetFormatPr defaultRowHeight="15" outlineLevelCol="1" x14ac:dyDescent="0.25"/>
  <cols>
    <col min="1" max="1" width="8.140625" style="373" customWidth="1"/>
    <col min="2" max="2" width="64.42578125" style="373" customWidth="1"/>
    <col min="3" max="5" width="16.7109375" style="374" hidden="1" customWidth="1" outlineLevel="1"/>
    <col min="6" max="7" width="0" hidden="1" customWidth="1" outlineLevel="1"/>
    <col min="8" max="8" width="16.7109375" style="374" bestFit="1" customWidth="1" collapsed="1"/>
    <col min="9" max="9" width="16.7109375" style="374" bestFit="1" customWidth="1"/>
    <col min="12" max="13" width="16.42578125" bestFit="1" customWidth="1"/>
  </cols>
  <sheetData>
    <row r="1" spans="1:14" ht="28.5" x14ac:dyDescent="0.25">
      <c r="A1" s="372" t="s">
        <v>3331</v>
      </c>
      <c r="H1" s="374">
        <v>2019</v>
      </c>
      <c r="I1" s="374">
        <v>2021</v>
      </c>
    </row>
    <row r="2" spans="1:14" ht="15.75" hidden="1" thickBot="1" x14ac:dyDescent="0.3"/>
    <row r="3" spans="1:14" ht="15" hidden="1" customHeight="1" x14ac:dyDescent="0.25">
      <c r="B3" s="375"/>
      <c r="C3" s="841" t="s">
        <v>3332</v>
      </c>
      <c r="D3" s="841" t="s">
        <v>3333</v>
      </c>
      <c r="E3" s="841" t="s">
        <v>3334</v>
      </c>
      <c r="H3" s="841" t="s">
        <v>3332</v>
      </c>
      <c r="I3" s="841" t="s">
        <v>4132</v>
      </c>
    </row>
    <row r="4" spans="1:14" ht="15.75" hidden="1" thickBot="1" x14ac:dyDescent="0.3">
      <c r="B4" s="376"/>
      <c r="C4" s="842"/>
      <c r="D4" s="842"/>
      <c r="E4" s="842"/>
      <c r="H4" s="842"/>
      <c r="I4" s="842"/>
    </row>
    <row r="5" spans="1:14" hidden="1" x14ac:dyDescent="0.25">
      <c r="B5" s="377" t="s">
        <v>154</v>
      </c>
      <c r="C5" s="378">
        <f>C14+C45+C48+C54+C109+C130+C134+C141+C484+C488+C504+C509+C142</f>
        <v>723681708.19999993</v>
      </c>
      <c r="D5" s="378">
        <f>D14+D45+D48+D54+D109+D130+D134+D141+D484+D488+D504+D509+D142</f>
        <v>4859709.16</v>
      </c>
      <c r="E5" s="378">
        <f>E14+E45+E48+E54+E109+E130+E134+E141+E484+E488+E504+E509+E142</f>
        <v>718821999.03999984</v>
      </c>
      <c r="H5" s="378">
        <v>723681708.19999993</v>
      </c>
      <c r="I5" s="564"/>
    </row>
    <row r="6" spans="1:14" hidden="1" x14ac:dyDescent="0.25">
      <c r="B6" s="379" t="s">
        <v>155</v>
      </c>
      <c r="C6" s="380">
        <f>C149+C189+C358+C366+C377+C391+C400+C409+C418+C427+C428+C433+C436+C453+C494+C498+C505+C535+C581</f>
        <v>723649199.45000017</v>
      </c>
      <c r="D6" s="380">
        <f>D149+D189+D358+D366+D377+D391+D400+D409+D418+D427+D428+D433+D436+D453+D494+D498+D505+D535+D581</f>
        <v>4859709.16</v>
      </c>
      <c r="E6" s="380">
        <f>E149+E189+E358+E366+E377+E391+E400+E409+E418+E427+E428+E433+E436+E453+E494+E498+E505+E535+E581</f>
        <v>718789490.2900002</v>
      </c>
      <c r="H6" s="380">
        <v>723649199.45000017</v>
      </c>
      <c r="I6" s="567"/>
    </row>
    <row r="7" spans="1:14" ht="15.75" hidden="1" thickBot="1" x14ac:dyDescent="0.3">
      <c r="B7" s="381" t="s">
        <v>156</v>
      </c>
      <c r="C7" s="382">
        <f>C5-C6</f>
        <v>32508.749999761581</v>
      </c>
      <c r="D7" s="382">
        <f t="shared" ref="D7:E7" si="0">D5-D6</f>
        <v>0</v>
      </c>
      <c r="E7" s="382">
        <f t="shared" si="0"/>
        <v>32508.749999642372</v>
      </c>
      <c r="H7" s="382">
        <v>32508.749999761581</v>
      </c>
      <c r="I7" s="382">
        <v>0</v>
      </c>
    </row>
    <row r="8" spans="1:14" hidden="1" x14ac:dyDescent="0.25">
      <c r="B8" s="375"/>
      <c r="C8" s="383">
        <f>C7-C583</f>
        <v>-2.2724270820617676E-7</v>
      </c>
      <c r="D8" s="383">
        <f>D7-D583</f>
        <v>0</v>
      </c>
      <c r="E8" s="383">
        <f>E7-E583</f>
        <v>-3.4645199775695801E-7</v>
      </c>
      <c r="H8" s="383">
        <v>-2.2724270820617676E-7</v>
      </c>
      <c r="I8" s="383">
        <v>-2.2724270820617676E-7</v>
      </c>
    </row>
    <row r="9" spans="1:14" hidden="1" x14ac:dyDescent="0.25"/>
    <row r="10" spans="1:14" hidden="1" x14ac:dyDescent="0.25"/>
    <row r="11" spans="1:14" ht="15.75" thickBot="1" x14ac:dyDescent="0.3">
      <c r="A11" s="384"/>
      <c r="C11" s="385" t="s">
        <v>3335</v>
      </c>
      <c r="D11" s="385" t="s">
        <v>3335</v>
      </c>
      <c r="E11" s="385" t="s">
        <v>3335</v>
      </c>
      <c r="H11" s="385" t="s">
        <v>3335</v>
      </c>
      <c r="I11" s="385" t="s">
        <v>3335</v>
      </c>
    </row>
    <row r="12" spans="1:14" x14ac:dyDescent="0.25">
      <c r="A12" s="386" t="s">
        <v>144</v>
      </c>
      <c r="B12" s="386" t="s">
        <v>3336</v>
      </c>
      <c r="C12" s="387" t="s">
        <v>3337</v>
      </c>
      <c r="D12" s="387" t="s">
        <v>3337</v>
      </c>
      <c r="E12" s="387" t="s">
        <v>3337</v>
      </c>
      <c r="H12" s="387" t="s">
        <v>3337</v>
      </c>
      <c r="I12" s="387" t="s">
        <v>3337</v>
      </c>
      <c r="K12" t="s">
        <v>4136</v>
      </c>
      <c r="L12" t="s">
        <v>4134</v>
      </c>
      <c r="M12" t="s">
        <v>4138</v>
      </c>
      <c r="N12" t="s">
        <v>4139</v>
      </c>
    </row>
    <row r="13" spans="1:14" hidden="1" x14ac:dyDescent="0.25">
      <c r="A13" s="388"/>
      <c r="B13" s="389" t="s">
        <v>158</v>
      </c>
      <c r="C13" s="390"/>
      <c r="D13" s="390"/>
      <c r="E13" s="390"/>
      <c r="H13" s="390"/>
      <c r="I13" s="390"/>
    </row>
    <row r="14" spans="1:14" x14ac:dyDescent="0.25">
      <c r="A14" s="391" t="s">
        <v>159</v>
      </c>
      <c r="B14" s="392" t="s">
        <v>160</v>
      </c>
      <c r="C14" s="393">
        <v>648197560.70000005</v>
      </c>
      <c r="D14" s="393">
        <v>4829709.16</v>
      </c>
      <c r="E14" s="393">
        <v>643367851.54000008</v>
      </c>
      <c r="H14" s="393">
        <v>648197560.70000005</v>
      </c>
      <c r="I14" s="393">
        <f>+IFERROR(VLOOKUP(A14,'CE 2021'!D:G,4,0),0)</f>
        <v>701603724.68999994</v>
      </c>
      <c r="J14" s="829">
        <f>+IFERROR(I14/H14,0)-1</f>
        <v>8.2391800321379938E-2</v>
      </c>
      <c r="K14" s="830" t="s">
        <v>4137</v>
      </c>
    </row>
    <row r="15" spans="1:14" hidden="1" x14ac:dyDescent="0.25">
      <c r="A15" s="394" t="s">
        <v>161</v>
      </c>
      <c r="B15" s="395" t="s">
        <v>3338</v>
      </c>
      <c r="C15" s="396">
        <v>633179404.94000006</v>
      </c>
      <c r="D15" s="396">
        <v>0</v>
      </c>
      <c r="E15" s="396">
        <v>633179404.94000006</v>
      </c>
      <c r="H15" s="396">
        <v>633179404.94000006</v>
      </c>
      <c r="I15" s="396">
        <f>+IFERROR(VLOOKUP(A15,'CE 2021'!D:G,4,0),0)</f>
        <v>687701650.25</v>
      </c>
      <c r="J15" s="829">
        <f t="shared" ref="J15:J78" si="1">+IFERROR(I15/H15,0)-1</f>
        <v>8.6108684023237458E-2</v>
      </c>
    </row>
    <row r="16" spans="1:14" hidden="1" x14ac:dyDescent="0.25">
      <c r="A16" s="397" t="s">
        <v>163</v>
      </c>
      <c r="B16" s="398" t="s">
        <v>3339</v>
      </c>
      <c r="C16" s="399">
        <v>613168997.94000006</v>
      </c>
      <c r="D16" s="399">
        <v>0</v>
      </c>
      <c r="E16" s="399">
        <v>613168997.94000006</v>
      </c>
      <c r="H16" s="399">
        <v>613168997.94000006</v>
      </c>
      <c r="I16" s="399">
        <f>+IFERROR(VLOOKUP(A16,'CE 2021'!D:G,4,0),0)</f>
        <v>668691763.54999995</v>
      </c>
      <c r="J16" s="829">
        <f t="shared" si="1"/>
        <v>9.055051021257432E-2</v>
      </c>
    </row>
    <row r="17" spans="1:10" hidden="1" x14ac:dyDescent="0.25">
      <c r="A17" s="400" t="s">
        <v>3340</v>
      </c>
      <c r="B17" s="401" t="s">
        <v>3341</v>
      </c>
      <c r="C17" s="402">
        <v>612624770</v>
      </c>
      <c r="D17" s="402">
        <v>0</v>
      </c>
      <c r="E17" s="402">
        <v>612624770</v>
      </c>
      <c r="H17" s="402">
        <v>612624770</v>
      </c>
      <c r="I17" s="402">
        <f>+IFERROR(VLOOKUP(A17,'CE 2021'!D:G,4,0),0)</f>
        <v>626004600</v>
      </c>
      <c r="J17" s="829">
        <f t="shared" si="1"/>
        <v>2.1840171431527278E-2</v>
      </c>
    </row>
    <row r="18" spans="1:10" hidden="1" x14ac:dyDescent="0.25">
      <c r="A18" s="400" t="s">
        <v>3342</v>
      </c>
      <c r="B18" s="401" t="s">
        <v>3343</v>
      </c>
      <c r="C18" s="402">
        <v>544227.93999999994</v>
      </c>
      <c r="D18" s="402">
        <v>0</v>
      </c>
      <c r="E18" s="402">
        <v>544227.93999999994</v>
      </c>
      <c r="H18" s="402">
        <v>544227.93999999994</v>
      </c>
      <c r="I18" s="402">
        <f>+IFERROR(VLOOKUP(A18,'CE 2021'!D:G,4,0),0)</f>
        <v>42687163.549999997</v>
      </c>
      <c r="J18" s="829">
        <f t="shared" si="1"/>
        <v>77.436185305002908</v>
      </c>
    </row>
    <row r="19" spans="1:10" hidden="1" x14ac:dyDescent="0.25">
      <c r="A19" s="397" t="s">
        <v>3344</v>
      </c>
      <c r="B19" s="398" t="s">
        <v>3345</v>
      </c>
      <c r="C19" s="399">
        <v>0</v>
      </c>
      <c r="D19" s="399">
        <v>0</v>
      </c>
      <c r="E19" s="399">
        <v>0</v>
      </c>
      <c r="H19" s="399">
        <v>0</v>
      </c>
      <c r="I19" s="399">
        <f>+IFERROR(VLOOKUP(A19,'CE 2021'!D:G,4,0),0)</f>
        <v>0</v>
      </c>
      <c r="J19" s="829">
        <f t="shared" si="1"/>
        <v>-1</v>
      </c>
    </row>
    <row r="20" spans="1:10" hidden="1" x14ac:dyDescent="0.25">
      <c r="A20" s="403" t="s">
        <v>3346</v>
      </c>
      <c r="B20" s="404" t="s">
        <v>3347</v>
      </c>
      <c r="C20" s="402">
        <v>0</v>
      </c>
      <c r="D20" s="402">
        <v>0</v>
      </c>
      <c r="E20" s="402">
        <v>0</v>
      </c>
      <c r="H20" s="402">
        <v>0</v>
      </c>
      <c r="I20" s="402">
        <f>+IFERROR(VLOOKUP(A20,'CE 2021'!D:G,4,0),0)</f>
        <v>0</v>
      </c>
      <c r="J20" s="829">
        <f t="shared" si="1"/>
        <v>-1</v>
      </c>
    </row>
    <row r="21" spans="1:10" hidden="1" x14ac:dyDescent="0.25">
      <c r="A21" s="403" t="s">
        <v>3348</v>
      </c>
      <c r="B21" s="404" t="s">
        <v>3349</v>
      </c>
      <c r="C21" s="402">
        <v>0</v>
      </c>
      <c r="D21" s="402">
        <v>0</v>
      </c>
      <c r="E21" s="402">
        <v>0</v>
      </c>
      <c r="H21" s="402">
        <v>0</v>
      </c>
      <c r="I21" s="402">
        <f>+IFERROR(VLOOKUP(A21,'CE 2021'!D:G,4,0),0)</f>
        <v>0</v>
      </c>
      <c r="J21" s="829">
        <f t="shared" si="1"/>
        <v>-1</v>
      </c>
    </row>
    <row r="22" spans="1:10" ht="30" hidden="1" x14ac:dyDescent="0.25">
      <c r="A22" s="400" t="s">
        <v>3350</v>
      </c>
      <c r="B22" s="401" t="s">
        <v>3351</v>
      </c>
      <c r="C22" s="402">
        <v>0</v>
      </c>
      <c r="D22" s="402">
        <v>0</v>
      </c>
      <c r="E22" s="402">
        <v>0</v>
      </c>
      <c r="H22" s="402">
        <v>0</v>
      </c>
      <c r="I22" s="402">
        <f>+IFERROR(VLOOKUP(A22,'CE 2021'!D:G,4,0),0)</f>
        <v>0</v>
      </c>
      <c r="J22" s="829">
        <f t="shared" si="1"/>
        <v>-1</v>
      </c>
    </row>
    <row r="23" spans="1:10" hidden="1" x14ac:dyDescent="0.25">
      <c r="A23" s="403" t="s">
        <v>167</v>
      </c>
      <c r="B23" s="404" t="s">
        <v>3352</v>
      </c>
      <c r="C23" s="402">
        <v>20010407</v>
      </c>
      <c r="D23" s="402">
        <v>0</v>
      </c>
      <c r="E23" s="402">
        <v>20010407</v>
      </c>
      <c r="H23" s="402">
        <v>20010407</v>
      </c>
      <c r="I23" s="402">
        <f>+IFERROR(VLOOKUP(A23,'CE 2021'!D:G,4,0),0)</f>
        <v>19009886.699999999</v>
      </c>
      <c r="J23" s="829">
        <f t="shared" si="1"/>
        <v>-4.9999997501300242E-2</v>
      </c>
    </row>
    <row r="24" spans="1:10" hidden="1" x14ac:dyDescent="0.25">
      <c r="A24" s="394" t="s">
        <v>173</v>
      </c>
      <c r="B24" s="405" t="s">
        <v>174</v>
      </c>
      <c r="C24" s="396">
        <v>15018155.760000002</v>
      </c>
      <c r="D24" s="396">
        <v>4829709.16</v>
      </c>
      <c r="E24" s="396">
        <v>10188446.600000001</v>
      </c>
      <c r="H24" s="396">
        <v>15018155.760000002</v>
      </c>
      <c r="I24" s="396">
        <f>+IFERROR(VLOOKUP(A24,'CE 2021'!D:G,4,0),0)</f>
        <v>13726955.65</v>
      </c>
      <c r="J24" s="829">
        <f t="shared" si="1"/>
        <v>-8.5975943427024415E-2</v>
      </c>
    </row>
    <row r="25" spans="1:10" hidden="1" x14ac:dyDescent="0.25">
      <c r="A25" s="397" t="s">
        <v>175</v>
      </c>
      <c r="B25" s="398" t="s">
        <v>3353</v>
      </c>
      <c r="C25" s="399">
        <v>9036018.4700000007</v>
      </c>
      <c r="D25" s="399">
        <v>4829709.16</v>
      </c>
      <c r="E25" s="399">
        <v>4206309.3100000005</v>
      </c>
      <c r="H25" s="399">
        <v>9036018.4700000007</v>
      </c>
      <c r="I25" s="399">
        <f>+IFERROR(VLOOKUP(A25,'CE 2021'!D:G,4,0),0)</f>
        <v>8096297.8200000003</v>
      </c>
      <c r="J25" s="829">
        <f t="shared" si="1"/>
        <v>-0.1039972033169162</v>
      </c>
    </row>
    <row r="26" spans="1:10" hidden="1" x14ac:dyDescent="0.25">
      <c r="A26" s="400" t="s">
        <v>177</v>
      </c>
      <c r="B26" s="401" t="s">
        <v>3354</v>
      </c>
      <c r="C26" s="402">
        <v>9036018.4700000007</v>
      </c>
      <c r="D26" s="402">
        <v>4829709.16</v>
      </c>
      <c r="E26" s="402">
        <v>4206309.3100000005</v>
      </c>
      <c r="H26" s="402">
        <v>9036018.4700000007</v>
      </c>
      <c r="I26" s="402">
        <f>+IFERROR(VLOOKUP(A26,'CE 2021'!D:G,4,0),0)</f>
        <v>8096297.8200000003</v>
      </c>
      <c r="J26" s="829">
        <f t="shared" si="1"/>
        <v>-0.1039972033169162</v>
      </c>
    </row>
    <row r="27" spans="1:10" ht="30" hidden="1" x14ac:dyDescent="0.25">
      <c r="A27" s="400" t="s">
        <v>185</v>
      </c>
      <c r="B27" s="401" t="s">
        <v>3355</v>
      </c>
      <c r="C27" s="402">
        <v>0</v>
      </c>
      <c r="D27" s="402">
        <v>0</v>
      </c>
      <c r="E27" s="402">
        <v>0</v>
      </c>
      <c r="H27" s="402">
        <v>0</v>
      </c>
      <c r="I27" s="402">
        <f>+IFERROR(VLOOKUP(A27,'CE 2021'!D:G,4,0),0)</f>
        <v>0</v>
      </c>
      <c r="J27" s="829">
        <f t="shared" si="1"/>
        <v>-1</v>
      </c>
    </row>
    <row r="28" spans="1:10" ht="30" hidden="1" x14ac:dyDescent="0.25">
      <c r="A28" s="400" t="s">
        <v>186</v>
      </c>
      <c r="B28" s="401" t="s">
        <v>3356</v>
      </c>
      <c r="C28" s="402">
        <v>0</v>
      </c>
      <c r="D28" s="402">
        <v>0</v>
      </c>
      <c r="E28" s="402">
        <v>0</v>
      </c>
      <c r="H28" s="402">
        <v>0</v>
      </c>
      <c r="I28" s="402">
        <f>+IFERROR(VLOOKUP(A28,'CE 2021'!D:G,4,0),0)</f>
        <v>0</v>
      </c>
      <c r="J28" s="829">
        <f t="shared" si="1"/>
        <v>-1</v>
      </c>
    </row>
    <row r="29" spans="1:10" hidden="1" x14ac:dyDescent="0.25">
      <c r="A29" s="400" t="s">
        <v>187</v>
      </c>
      <c r="B29" s="401" t="s">
        <v>3357</v>
      </c>
      <c r="C29" s="402">
        <v>0</v>
      </c>
      <c r="D29" s="402">
        <v>0</v>
      </c>
      <c r="E29" s="402">
        <v>0</v>
      </c>
      <c r="H29" s="402">
        <v>0</v>
      </c>
      <c r="I29" s="402">
        <f>+IFERROR(VLOOKUP(A29,'CE 2021'!D:G,4,0),0)</f>
        <v>0</v>
      </c>
      <c r="J29" s="829">
        <f t="shared" si="1"/>
        <v>-1</v>
      </c>
    </row>
    <row r="30" spans="1:10" ht="30" hidden="1" x14ac:dyDescent="0.25">
      <c r="A30" s="397" t="s">
        <v>1761</v>
      </c>
      <c r="B30" s="398" t="s">
        <v>3358</v>
      </c>
      <c r="C30" s="399">
        <v>2541962.1300000004</v>
      </c>
      <c r="D30" s="399">
        <v>0</v>
      </c>
      <c r="E30" s="399">
        <v>2541962.1300000004</v>
      </c>
      <c r="H30" s="399">
        <v>2541962.1300000004</v>
      </c>
      <c r="I30" s="399">
        <f>+IFERROR(VLOOKUP(A30,'CE 2021'!D:G,4,0),0)</f>
        <v>2427951.16</v>
      </c>
      <c r="J30" s="829">
        <f t="shared" si="1"/>
        <v>-4.4851561183565036E-2</v>
      </c>
    </row>
    <row r="31" spans="1:10" ht="30" hidden="1" x14ac:dyDescent="0.25">
      <c r="A31" s="400" t="s">
        <v>188</v>
      </c>
      <c r="B31" s="401" t="s">
        <v>3359</v>
      </c>
      <c r="C31" s="402">
        <v>114010.97</v>
      </c>
      <c r="D31" s="402">
        <v>0</v>
      </c>
      <c r="E31" s="402">
        <v>114010.97</v>
      </c>
      <c r="H31" s="402">
        <v>114010.97</v>
      </c>
      <c r="I31" s="402">
        <f>+IFERROR(VLOOKUP(A31,'CE 2021'!D:G,4,0),0)</f>
        <v>0</v>
      </c>
      <c r="J31" s="829">
        <f t="shared" si="1"/>
        <v>-1</v>
      </c>
    </row>
    <row r="32" spans="1:10" ht="30" hidden="1" x14ac:dyDescent="0.25">
      <c r="A32" s="400" t="s">
        <v>190</v>
      </c>
      <c r="B32" s="401" t="s">
        <v>3360</v>
      </c>
      <c r="C32" s="402">
        <v>2427951.16</v>
      </c>
      <c r="D32" s="402">
        <v>0</v>
      </c>
      <c r="E32" s="402">
        <v>2427951.16</v>
      </c>
      <c r="H32" s="402">
        <v>2427951.16</v>
      </c>
      <c r="I32" s="402">
        <f>+IFERROR(VLOOKUP(A32,'CE 2021'!D:G,4,0),0)</f>
        <v>2427951.16</v>
      </c>
      <c r="J32" s="829">
        <f t="shared" si="1"/>
        <v>0</v>
      </c>
    </row>
    <row r="33" spans="1:11" ht="30" hidden="1" x14ac:dyDescent="0.25">
      <c r="A33" s="397" t="s">
        <v>191</v>
      </c>
      <c r="B33" s="398" t="s">
        <v>3361</v>
      </c>
      <c r="C33" s="406">
        <v>3440175.16</v>
      </c>
      <c r="D33" s="406">
        <v>0</v>
      </c>
      <c r="E33" s="406">
        <v>3440175.16</v>
      </c>
      <c r="H33" s="406">
        <v>3440175.16</v>
      </c>
      <c r="I33" s="406">
        <f>+IFERROR(VLOOKUP(A33,'CE 2021'!D:G,4,0),0)</f>
        <v>3202706.67</v>
      </c>
      <c r="J33" s="829">
        <f t="shared" si="1"/>
        <v>-6.9028022980085812E-2</v>
      </c>
    </row>
    <row r="34" spans="1:11" hidden="1" x14ac:dyDescent="0.25">
      <c r="A34" s="400" t="s">
        <v>3362</v>
      </c>
      <c r="B34" s="401" t="s">
        <v>3363</v>
      </c>
      <c r="C34" s="402">
        <v>0</v>
      </c>
      <c r="D34" s="402">
        <v>0</v>
      </c>
      <c r="E34" s="402">
        <v>0</v>
      </c>
      <c r="H34" s="402">
        <v>0</v>
      </c>
      <c r="I34" s="402">
        <f>+IFERROR(VLOOKUP(A34,'CE 2021'!D:G,4,0),0)</f>
        <v>0</v>
      </c>
      <c r="J34" s="829">
        <f t="shared" si="1"/>
        <v>-1</v>
      </c>
    </row>
    <row r="35" spans="1:11" hidden="1" x14ac:dyDescent="0.25">
      <c r="A35" s="400" t="s">
        <v>193</v>
      </c>
      <c r="B35" s="401" t="s">
        <v>3364</v>
      </c>
      <c r="C35" s="402">
        <v>93626.39</v>
      </c>
      <c r="D35" s="402">
        <v>0</v>
      </c>
      <c r="E35" s="402">
        <v>93626.39</v>
      </c>
      <c r="H35" s="402">
        <v>93626.39</v>
      </c>
      <c r="I35" s="402">
        <f>+IFERROR(VLOOKUP(A35,'CE 2021'!D:G,4,0),0)</f>
        <v>91000</v>
      </c>
      <c r="J35" s="829">
        <f t="shared" si="1"/>
        <v>-2.8051813169342577E-2</v>
      </c>
    </row>
    <row r="36" spans="1:11" hidden="1" x14ac:dyDescent="0.25">
      <c r="A36" s="400" t="s">
        <v>195</v>
      </c>
      <c r="B36" s="401" t="s">
        <v>3365</v>
      </c>
      <c r="C36" s="402">
        <v>3316548.77</v>
      </c>
      <c r="D36" s="402">
        <v>0</v>
      </c>
      <c r="E36" s="402">
        <v>3316548.77</v>
      </c>
      <c r="H36" s="402">
        <v>3316548.77</v>
      </c>
      <c r="I36" s="402">
        <f>+IFERROR(VLOOKUP(A36,'CE 2021'!D:G,4,0),0)</f>
        <v>3111706.67</v>
      </c>
      <c r="J36" s="829">
        <f t="shared" si="1"/>
        <v>-6.1763632681331004E-2</v>
      </c>
    </row>
    <row r="37" spans="1:11" hidden="1" x14ac:dyDescent="0.25">
      <c r="A37" s="400" t="s">
        <v>198</v>
      </c>
      <c r="B37" s="401" t="s">
        <v>3366</v>
      </c>
      <c r="C37" s="402">
        <v>30000</v>
      </c>
      <c r="D37" s="402">
        <v>0</v>
      </c>
      <c r="E37" s="402">
        <v>30000</v>
      </c>
      <c r="H37" s="402">
        <v>30000</v>
      </c>
      <c r="I37" s="402">
        <f>+IFERROR(VLOOKUP(A37,'CE 2021'!D:G,4,0),0)</f>
        <v>0</v>
      </c>
      <c r="J37" s="829">
        <f t="shared" si="1"/>
        <v>-1</v>
      </c>
    </row>
    <row r="38" spans="1:11" ht="45" hidden="1" x14ac:dyDescent="0.25">
      <c r="A38" s="400" t="s">
        <v>3367</v>
      </c>
      <c r="B38" s="401" t="s">
        <v>3368</v>
      </c>
      <c r="C38" s="402">
        <v>0</v>
      </c>
      <c r="D38" s="402">
        <v>0</v>
      </c>
      <c r="E38" s="402">
        <v>0</v>
      </c>
      <c r="H38" s="402">
        <v>0</v>
      </c>
      <c r="I38" s="402">
        <f>+IFERROR(VLOOKUP(A38,'CE 2021'!D:G,4,0),0)</f>
        <v>0</v>
      </c>
      <c r="J38" s="829">
        <f t="shared" si="1"/>
        <v>-1</v>
      </c>
    </row>
    <row r="39" spans="1:11" hidden="1" x14ac:dyDescent="0.25">
      <c r="A39" s="394" t="s">
        <v>200</v>
      </c>
      <c r="B39" s="395" t="s">
        <v>201</v>
      </c>
      <c r="C39" s="396">
        <v>0</v>
      </c>
      <c r="D39" s="396">
        <v>0</v>
      </c>
      <c r="E39" s="396">
        <v>0</v>
      </c>
      <c r="H39" s="396">
        <v>0</v>
      </c>
      <c r="I39" s="396">
        <f>+IFERROR(VLOOKUP(A39,'CE 2021'!D:G,4,0),0)</f>
        <v>0</v>
      </c>
      <c r="J39" s="829">
        <f t="shared" si="1"/>
        <v>-1</v>
      </c>
    </row>
    <row r="40" spans="1:11" hidden="1" x14ac:dyDescent="0.25">
      <c r="A40" s="397" t="s">
        <v>202</v>
      </c>
      <c r="B40" s="407" t="s">
        <v>203</v>
      </c>
      <c r="C40" s="402">
        <v>0</v>
      </c>
      <c r="D40" s="402">
        <v>0</v>
      </c>
      <c r="E40" s="402">
        <v>0</v>
      </c>
      <c r="H40" s="402">
        <v>0</v>
      </c>
      <c r="I40" s="402">
        <f>+IFERROR(VLOOKUP(A40,'CE 2021'!D:G,4,0),0)</f>
        <v>0</v>
      </c>
      <c r="J40" s="829">
        <f t="shared" si="1"/>
        <v>-1</v>
      </c>
    </row>
    <row r="41" spans="1:11" hidden="1" x14ac:dyDescent="0.25">
      <c r="A41" s="397" t="s">
        <v>204</v>
      </c>
      <c r="B41" s="407" t="s">
        <v>205</v>
      </c>
      <c r="C41" s="402">
        <v>0</v>
      </c>
      <c r="D41" s="402">
        <v>0</v>
      </c>
      <c r="E41" s="402">
        <v>0</v>
      </c>
      <c r="H41" s="402">
        <v>0</v>
      </c>
      <c r="I41" s="402">
        <f>+IFERROR(VLOOKUP(A41,'CE 2021'!D:G,4,0),0)</f>
        <v>0</v>
      </c>
      <c r="J41" s="829">
        <f t="shared" si="1"/>
        <v>-1</v>
      </c>
    </row>
    <row r="42" spans="1:11" hidden="1" x14ac:dyDescent="0.25">
      <c r="A42" s="397" t="s">
        <v>206</v>
      </c>
      <c r="B42" s="407" t="s">
        <v>207</v>
      </c>
      <c r="C42" s="402">
        <v>0</v>
      </c>
      <c r="D42" s="402">
        <v>0</v>
      </c>
      <c r="E42" s="402">
        <v>0</v>
      </c>
      <c r="H42" s="402">
        <v>0</v>
      </c>
      <c r="I42" s="402">
        <f>+IFERROR(VLOOKUP(A42,'CE 2021'!D:G,4,0),0)</f>
        <v>0</v>
      </c>
      <c r="J42" s="829">
        <f t="shared" si="1"/>
        <v>-1</v>
      </c>
    </row>
    <row r="43" spans="1:11" hidden="1" x14ac:dyDescent="0.25">
      <c r="A43" s="397" t="s">
        <v>208</v>
      </c>
      <c r="B43" s="407" t="s">
        <v>209</v>
      </c>
      <c r="C43" s="402">
        <v>0</v>
      </c>
      <c r="D43" s="402">
        <v>0</v>
      </c>
      <c r="E43" s="402">
        <v>0</v>
      </c>
      <c r="H43" s="402">
        <v>0</v>
      </c>
      <c r="I43" s="402">
        <f>+IFERROR(VLOOKUP(A43,'CE 2021'!D:G,4,0),0)</f>
        <v>0</v>
      </c>
      <c r="J43" s="829">
        <f t="shared" si="1"/>
        <v>-1</v>
      </c>
    </row>
    <row r="44" spans="1:11" hidden="1" x14ac:dyDescent="0.25">
      <c r="A44" s="394" t="s">
        <v>210</v>
      </c>
      <c r="B44" s="408" t="s">
        <v>211</v>
      </c>
      <c r="C44" s="402">
        <v>0</v>
      </c>
      <c r="D44" s="402">
        <v>0</v>
      </c>
      <c r="E44" s="402">
        <v>0</v>
      </c>
      <c r="H44" s="402">
        <v>0</v>
      </c>
      <c r="I44" s="402">
        <f>+IFERROR(VLOOKUP(A44,'CE 2021'!D:G,4,0),0)</f>
        <v>175118.79</v>
      </c>
      <c r="J44" s="829">
        <f t="shared" si="1"/>
        <v>-1</v>
      </c>
    </row>
    <row r="45" spans="1:11" x14ac:dyDescent="0.25">
      <c r="A45" s="409" t="s">
        <v>212</v>
      </c>
      <c r="B45" s="410" t="s">
        <v>213</v>
      </c>
      <c r="C45" s="411">
        <v>-2795289.83</v>
      </c>
      <c r="D45" s="411">
        <v>0</v>
      </c>
      <c r="E45" s="411">
        <v>-2795289.83</v>
      </c>
      <c r="H45" s="411">
        <v>-2795289.83</v>
      </c>
      <c r="I45" s="411">
        <f>+IFERROR(VLOOKUP(A45,'CE 2021'!D:G,4,0),0)</f>
        <v>-4215374.0599999996</v>
      </c>
      <c r="J45" s="829">
        <f t="shared" si="1"/>
        <v>0.50802754503635827</v>
      </c>
      <c r="K45" s="830" t="s">
        <v>4137</v>
      </c>
    </row>
    <row r="46" spans="1:11" ht="30" hidden="1" x14ac:dyDescent="0.25">
      <c r="A46" s="394" t="s">
        <v>214</v>
      </c>
      <c r="B46" s="408" t="s">
        <v>3369</v>
      </c>
      <c r="C46" s="402">
        <v>-2795289.83</v>
      </c>
      <c r="D46" s="402">
        <v>0</v>
      </c>
      <c r="E46" s="402">
        <v>-2795289.83</v>
      </c>
      <c r="H46" s="402">
        <v>-2795289.83</v>
      </c>
      <c r="I46" s="402">
        <f>+IFERROR(VLOOKUP(A46,'CE 2021'!D:G,4,0),0)</f>
        <v>-4215374.0599999996</v>
      </c>
      <c r="J46" s="829">
        <f t="shared" si="1"/>
        <v>0.50802754503635827</v>
      </c>
    </row>
    <row r="47" spans="1:11" ht="30" hidden="1" x14ac:dyDescent="0.25">
      <c r="A47" s="394" t="s">
        <v>215</v>
      </c>
      <c r="B47" s="408" t="s">
        <v>3370</v>
      </c>
      <c r="C47" s="402">
        <v>0</v>
      </c>
      <c r="D47" s="402">
        <v>0</v>
      </c>
      <c r="E47" s="402">
        <v>0</v>
      </c>
      <c r="H47" s="402">
        <v>0</v>
      </c>
      <c r="I47" s="402">
        <f>+IFERROR(VLOOKUP(A47,'CE 2021'!D:G,4,0),0)</f>
        <v>0</v>
      </c>
      <c r="J47" s="829">
        <f t="shared" si="1"/>
        <v>-1</v>
      </c>
    </row>
    <row r="48" spans="1:11" ht="30" x14ac:dyDescent="0.25">
      <c r="A48" s="409" t="s">
        <v>216</v>
      </c>
      <c r="B48" s="410" t="s">
        <v>3371</v>
      </c>
      <c r="C48" s="411">
        <v>0</v>
      </c>
      <c r="D48" s="411">
        <v>0</v>
      </c>
      <c r="E48" s="411">
        <v>0</v>
      </c>
      <c r="H48" s="411">
        <v>0</v>
      </c>
      <c r="I48" s="411">
        <f>+IFERROR(VLOOKUP(A48,'CE 2021'!D:G,4,0),0)</f>
        <v>0</v>
      </c>
      <c r="J48" s="829">
        <f t="shared" si="1"/>
        <v>-1</v>
      </c>
      <c r="K48" s="830" t="s">
        <v>4137</v>
      </c>
    </row>
    <row r="49" spans="1:11" ht="45" hidden="1" x14ac:dyDescent="0.25">
      <c r="A49" s="394" t="s">
        <v>3372</v>
      </c>
      <c r="B49" s="408" t="s">
        <v>3373</v>
      </c>
      <c r="C49" s="402">
        <v>0</v>
      </c>
      <c r="D49" s="402">
        <v>0</v>
      </c>
      <c r="E49" s="402">
        <v>0</v>
      </c>
      <c r="H49" s="402">
        <v>0</v>
      </c>
      <c r="I49" s="402">
        <f>+IFERROR(VLOOKUP(A49,'CE 2021'!D:G,4,0),0)</f>
        <v>0</v>
      </c>
      <c r="J49" s="829">
        <f t="shared" si="1"/>
        <v>-1</v>
      </c>
    </row>
    <row r="50" spans="1:11" ht="30" hidden="1" x14ac:dyDescent="0.25">
      <c r="A50" s="394" t="s">
        <v>218</v>
      </c>
      <c r="B50" s="408" t="s">
        <v>3374</v>
      </c>
      <c r="C50" s="402">
        <v>0</v>
      </c>
      <c r="D50" s="402">
        <v>0</v>
      </c>
      <c r="E50" s="402">
        <v>0</v>
      </c>
      <c r="H50" s="402">
        <v>0</v>
      </c>
      <c r="I50" s="402">
        <f>+IFERROR(VLOOKUP(A50,'CE 2021'!D:G,4,0),0)</f>
        <v>0</v>
      </c>
      <c r="J50" s="829">
        <f t="shared" si="1"/>
        <v>-1</v>
      </c>
    </row>
    <row r="51" spans="1:11" ht="30" hidden="1" x14ac:dyDescent="0.25">
      <c r="A51" s="394" t="s">
        <v>219</v>
      </c>
      <c r="B51" s="408" t="s">
        <v>3375</v>
      </c>
      <c r="C51" s="402">
        <v>0</v>
      </c>
      <c r="D51" s="402">
        <v>0</v>
      </c>
      <c r="E51" s="402">
        <v>0</v>
      </c>
      <c r="H51" s="402">
        <v>0</v>
      </c>
      <c r="I51" s="402">
        <f>+IFERROR(VLOOKUP(A51,'CE 2021'!D:G,4,0),0)</f>
        <v>0</v>
      </c>
      <c r="J51" s="829">
        <f t="shared" si="1"/>
        <v>-1</v>
      </c>
    </row>
    <row r="52" spans="1:11" ht="30" hidden="1" x14ac:dyDescent="0.25">
      <c r="A52" s="394" t="s">
        <v>220</v>
      </c>
      <c r="B52" s="408" t="s">
        <v>3376</v>
      </c>
      <c r="C52" s="402">
        <v>0</v>
      </c>
      <c r="D52" s="402">
        <v>0</v>
      </c>
      <c r="E52" s="402">
        <v>0</v>
      </c>
      <c r="H52" s="402">
        <v>0</v>
      </c>
      <c r="I52" s="402">
        <f>+IFERROR(VLOOKUP(A52,'CE 2021'!D:G,4,0),0)</f>
        <v>0</v>
      </c>
      <c r="J52" s="829">
        <f t="shared" si="1"/>
        <v>-1</v>
      </c>
    </row>
    <row r="53" spans="1:11" ht="30" hidden="1" x14ac:dyDescent="0.25">
      <c r="A53" s="394" t="s">
        <v>221</v>
      </c>
      <c r="B53" s="408" t="s">
        <v>3377</v>
      </c>
      <c r="C53" s="402">
        <v>0</v>
      </c>
      <c r="D53" s="402">
        <v>0</v>
      </c>
      <c r="E53" s="402">
        <v>0</v>
      </c>
      <c r="H53" s="402">
        <v>0</v>
      </c>
      <c r="I53" s="402">
        <f>+IFERROR(VLOOKUP(A53,'CE 2021'!D:G,4,0),0)</f>
        <v>0</v>
      </c>
      <c r="J53" s="829">
        <f t="shared" si="1"/>
        <v>-1</v>
      </c>
    </row>
    <row r="54" spans="1:11" ht="30" x14ac:dyDescent="0.25">
      <c r="A54" s="409" t="s">
        <v>223</v>
      </c>
      <c r="B54" s="410" t="s">
        <v>224</v>
      </c>
      <c r="C54" s="411">
        <v>40129337.060000002</v>
      </c>
      <c r="D54" s="411">
        <v>0</v>
      </c>
      <c r="E54" s="411">
        <v>40129337.060000002</v>
      </c>
      <c r="H54" s="411">
        <v>40129337.060000002</v>
      </c>
      <c r="I54" s="411">
        <f>+IFERROR(VLOOKUP(A54,'CE 2021'!D:G,4,0),0)</f>
        <v>39404432.280000001</v>
      </c>
      <c r="J54" s="829">
        <f t="shared" si="1"/>
        <v>-1.8064210204024711E-2</v>
      </c>
      <c r="K54" s="830" t="s">
        <v>4137</v>
      </c>
    </row>
    <row r="55" spans="1:11" ht="30" hidden="1" x14ac:dyDescent="0.25">
      <c r="A55" s="394" t="s">
        <v>225</v>
      </c>
      <c r="B55" s="395" t="s">
        <v>226</v>
      </c>
      <c r="C55" s="412">
        <v>35537978.009999998</v>
      </c>
      <c r="D55" s="412">
        <v>0</v>
      </c>
      <c r="E55" s="412">
        <v>35537978.009999998</v>
      </c>
      <c r="H55" s="412">
        <v>35537978.009999998</v>
      </c>
      <c r="I55" s="412">
        <f>+IFERROR(VLOOKUP(A55,'CE 2021'!D:G,4,0),0)</f>
        <v>35570921.420000002</v>
      </c>
      <c r="J55" s="829">
        <f t="shared" si="1"/>
        <v>9.2699168170828905E-4</v>
      </c>
    </row>
    <row r="56" spans="1:11" ht="30" hidden="1" x14ac:dyDescent="0.25">
      <c r="A56" s="397" t="s">
        <v>227</v>
      </c>
      <c r="B56" s="398" t="s">
        <v>3378</v>
      </c>
      <c r="C56" s="413">
        <v>33024173</v>
      </c>
      <c r="D56" s="413">
        <v>0</v>
      </c>
      <c r="E56" s="413">
        <v>33024173</v>
      </c>
      <c r="H56" s="413">
        <v>33024173</v>
      </c>
      <c r="I56" s="413">
        <f>+IFERROR(VLOOKUP(A56,'CE 2021'!D:G,4,0),0)</f>
        <v>33057116.41</v>
      </c>
      <c r="J56" s="829">
        <f t="shared" si="1"/>
        <v>9.9755442778226566E-4</v>
      </c>
    </row>
    <row r="57" spans="1:11" hidden="1" x14ac:dyDescent="0.25">
      <c r="A57" s="400" t="s">
        <v>229</v>
      </c>
      <c r="B57" s="401" t="s">
        <v>230</v>
      </c>
      <c r="C57" s="402">
        <v>14082867</v>
      </c>
      <c r="D57" s="402">
        <v>0</v>
      </c>
      <c r="E57" s="402">
        <v>14082867</v>
      </c>
      <c r="H57" s="402">
        <v>14082867</v>
      </c>
      <c r="I57" s="402">
        <f>+IFERROR(VLOOKUP(A57,'CE 2021'!D:G,4,0),0)</f>
        <v>14082867</v>
      </c>
      <c r="J57" s="829">
        <f t="shared" si="1"/>
        <v>0</v>
      </c>
    </row>
    <row r="58" spans="1:11" hidden="1" x14ac:dyDescent="0.25">
      <c r="A58" s="400" t="s">
        <v>231</v>
      </c>
      <c r="B58" s="401" t="s">
        <v>232</v>
      </c>
      <c r="C58" s="402">
        <v>5657170</v>
      </c>
      <c r="D58" s="402">
        <v>0</v>
      </c>
      <c r="E58" s="402">
        <v>5657170</v>
      </c>
      <c r="H58" s="402">
        <v>5657170</v>
      </c>
      <c r="I58" s="402">
        <f>+IFERROR(VLOOKUP(A58,'CE 2021'!D:G,4,0),0)</f>
        <v>5657170</v>
      </c>
      <c r="J58" s="829">
        <f t="shared" si="1"/>
        <v>0</v>
      </c>
    </row>
    <row r="59" spans="1:11" hidden="1" x14ac:dyDescent="0.25">
      <c r="A59" s="400" t="s">
        <v>3379</v>
      </c>
      <c r="B59" s="401" t="s">
        <v>3380</v>
      </c>
      <c r="C59" s="402">
        <v>0</v>
      </c>
      <c r="D59" s="402">
        <v>0</v>
      </c>
      <c r="E59" s="402">
        <v>0</v>
      </c>
      <c r="H59" s="402">
        <v>0</v>
      </c>
      <c r="I59" s="402">
        <f>+IFERROR(VLOOKUP(A59,'CE 2021'!D:G,4,0),0)</f>
        <v>0</v>
      </c>
      <c r="J59" s="829">
        <f t="shared" si="1"/>
        <v>-1</v>
      </c>
    </row>
    <row r="60" spans="1:11" hidden="1" x14ac:dyDescent="0.25">
      <c r="A60" s="400" t="s">
        <v>233</v>
      </c>
      <c r="B60" s="401" t="s">
        <v>3381</v>
      </c>
      <c r="C60" s="402">
        <v>4196117</v>
      </c>
      <c r="D60" s="402">
        <v>0</v>
      </c>
      <c r="E60" s="402">
        <v>4196117</v>
      </c>
      <c r="H60" s="402">
        <v>4196117</v>
      </c>
      <c r="I60" s="402">
        <f>+IFERROR(VLOOKUP(A60,'CE 2021'!D:G,4,0),0)</f>
        <v>4196117</v>
      </c>
      <c r="J60" s="829">
        <f t="shared" si="1"/>
        <v>0</v>
      </c>
    </row>
    <row r="61" spans="1:11" hidden="1" x14ac:dyDescent="0.25">
      <c r="A61" s="400" t="s">
        <v>235</v>
      </c>
      <c r="B61" s="401" t="s">
        <v>3382</v>
      </c>
      <c r="C61" s="402">
        <v>6543387</v>
      </c>
      <c r="D61" s="402">
        <v>0</v>
      </c>
      <c r="E61" s="402">
        <v>6543387</v>
      </c>
      <c r="H61" s="402">
        <v>6543387</v>
      </c>
      <c r="I61" s="402">
        <f>+IFERROR(VLOOKUP(A61,'CE 2021'!D:G,4,0),0)</f>
        <v>6543387</v>
      </c>
      <c r="J61" s="829">
        <f t="shared" si="1"/>
        <v>0</v>
      </c>
    </row>
    <row r="62" spans="1:11" hidden="1" x14ac:dyDescent="0.25">
      <c r="A62" s="400" t="s">
        <v>237</v>
      </c>
      <c r="B62" s="401" t="s">
        <v>3383</v>
      </c>
      <c r="C62" s="402">
        <v>69300</v>
      </c>
      <c r="D62" s="402">
        <v>0</v>
      </c>
      <c r="E62" s="402">
        <v>69300</v>
      </c>
      <c r="H62" s="402">
        <v>69300</v>
      </c>
      <c r="I62" s="402">
        <f>+IFERROR(VLOOKUP(A62,'CE 2021'!D:G,4,0),0)</f>
        <v>69300</v>
      </c>
      <c r="J62" s="829">
        <f t="shared" si="1"/>
        <v>0</v>
      </c>
    </row>
    <row r="63" spans="1:11" hidden="1" x14ac:dyDescent="0.25">
      <c r="A63" s="400" t="s">
        <v>239</v>
      </c>
      <c r="B63" s="401" t="s">
        <v>3384</v>
      </c>
      <c r="C63" s="402">
        <v>475139</v>
      </c>
      <c r="D63" s="402">
        <v>0</v>
      </c>
      <c r="E63" s="402">
        <v>475139</v>
      </c>
      <c r="H63" s="402">
        <v>475139</v>
      </c>
      <c r="I63" s="402">
        <f>+IFERROR(VLOOKUP(A63,'CE 2021'!D:G,4,0),0)</f>
        <v>475139</v>
      </c>
      <c r="J63" s="829">
        <f t="shared" si="1"/>
        <v>0</v>
      </c>
    </row>
    <row r="64" spans="1:11" hidden="1" x14ac:dyDescent="0.25">
      <c r="A64" s="400" t="s">
        <v>241</v>
      </c>
      <c r="B64" s="401" t="s">
        <v>3385</v>
      </c>
      <c r="C64" s="402">
        <v>928951</v>
      </c>
      <c r="D64" s="402">
        <v>0</v>
      </c>
      <c r="E64" s="402">
        <v>928951</v>
      </c>
      <c r="H64" s="402">
        <v>928951</v>
      </c>
      <c r="I64" s="402">
        <f>+IFERROR(VLOOKUP(A64,'CE 2021'!D:G,4,0),0)</f>
        <v>928951</v>
      </c>
      <c r="J64" s="829">
        <f t="shared" si="1"/>
        <v>0</v>
      </c>
    </row>
    <row r="65" spans="1:10" hidden="1" x14ac:dyDescent="0.25">
      <c r="A65" s="400" t="s">
        <v>243</v>
      </c>
      <c r="B65" s="401" t="s">
        <v>3386</v>
      </c>
      <c r="C65" s="402">
        <v>0</v>
      </c>
      <c r="D65" s="402">
        <v>0</v>
      </c>
      <c r="E65" s="402">
        <v>0</v>
      </c>
      <c r="H65" s="402">
        <v>0</v>
      </c>
      <c r="I65" s="402">
        <f>+IFERROR(VLOOKUP(A65,'CE 2021'!D:G,4,0),0)</f>
        <v>0</v>
      </c>
      <c r="J65" s="829">
        <f t="shared" si="1"/>
        <v>-1</v>
      </c>
    </row>
    <row r="66" spans="1:10" hidden="1" x14ac:dyDescent="0.25">
      <c r="A66" s="400" t="s">
        <v>3387</v>
      </c>
      <c r="B66" s="401" t="s">
        <v>3388</v>
      </c>
      <c r="C66" s="402">
        <v>0</v>
      </c>
      <c r="D66" s="402">
        <v>0</v>
      </c>
      <c r="E66" s="402">
        <v>0</v>
      </c>
      <c r="H66" s="402">
        <v>0</v>
      </c>
      <c r="I66" s="402">
        <f>+IFERROR(VLOOKUP(A66,'CE 2021'!D:G,4,0),0)</f>
        <v>0</v>
      </c>
      <c r="J66" s="829">
        <f t="shared" si="1"/>
        <v>-1</v>
      </c>
    </row>
    <row r="67" spans="1:10" hidden="1" x14ac:dyDescent="0.25">
      <c r="A67" s="400" t="s">
        <v>3389</v>
      </c>
      <c r="B67" s="401" t="s">
        <v>3390</v>
      </c>
      <c r="C67" s="402">
        <v>0</v>
      </c>
      <c r="D67" s="402">
        <v>0</v>
      </c>
      <c r="E67" s="402">
        <v>0</v>
      </c>
      <c r="H67" s="402">
        <v>0</v>
      </c>
      <c r="I67" s="402">
        <f>+IFERROR(VLOOKUP(A67,'CE 2021'!D:G,4,0),0)</f>
        <v>0</v>
      </c>
      <c r="J67" s="829">
        <f t="shared" si="1"/>
        <v>-1</v>
      </c>
    </row>
    <row r="68" spans="1:10" hidden="1" x14ac:dyDescent="0.25">
      <c r="A68" s="400" t="s">
        <v>3391</v>
      </c>
      <c r="B68" s="401" t="s">
        <v>3392</v>
      </c>
      <c r="C68" s="402">
        <v>0</v>
      </c>
      <c r="D68" s="402">
        <v>0</v>
      </c>
      <c r="E68" s="402">
        <v>0</v>
      </c>
      <c r="H68" s="402">
        <v>0</v>
      </c>
      <c r="I68" s="402">
        <f>+IFERROR(VLOOKUP(A68,'CE 2021'!D:G,4,0),0)</f>
        <v>0</v>
      </c>
      <c r="J68" s="829">
        <f t="shared" si="1"/>
        <v>-1</v>
      </c>
    </row>
    <row r="69" spans="1:10" hidden="1" x14ac:dyDescent="0.25">
      <c r="A69" s="400" t="s">
        <v>3393</v>
      </c>
      <c r="B69" s="401" t="s">
        <v>3394</v>
      </c>
      <c r="C69" s="402">
        <v>1071242</v>
      </c>
      <c r="D69" s="402">
        <v>0</v>
      </c>
      <c r="E69" s="402">
        <v>1071242</v>
      </c>
      <c r="H69" s="402">
        <v>1071242</v>
      </c>
      <c r="I69" s="402">
        <f>+IFERROR(VLOOKUP(A69,'CE 2021'!D:G,4,0),0)</f>
        <v>1071242</v>
      </c>
      <c r="J69" s="829">
        <f t="shared" si="1"/>
        <v>0</v>
      </c>
    </row>
    <row r="70" spans="1:10" hidden="1" x14ac:dyDescent="0.25">
      <c r="A70" s="400" t="s">
        <v>3395</v>
      </c>
      <c r="B70" s="401" t="s">
        <v>3396</v>
      </c>
      <c r="C70" s="402">
        <v>0</v>
      </c>
      <c r="D70" s="402">
        <v>0</v>
      </c>
      <c r="E70" s="402">
        <v>0</v>
      </c>
      <c r="H70" s="402">
        <v>0</v>
      </c>
      <c r="I70" s="402">
        <f>+IFERROR(VLOOKUP(A70,'CE 2021'!D:G,4,0),0)</f>
        <v>0</v>
      </c>
      <c r="J70" s="829">
        <f t="shared" si="1"/>
        <v>-1</v>
      </c>
    </row>
    <row r="71" spans="1:10" ht="30" hidden="1" x14ac:dyDescent="0.25">
      <c r="A71" s="400" t="s">
        <v>245</v>
      </c>
      <c r="B71" s="401" t="s">
        <v>3397</v>
      </c>
      <c r="C71" s="402">
        <v>0</v>
      </c>
      <c r="D71" s="402">
        <v>0</v>
      </c>
      <c r="E71" s="402">
        <v>0</v>
      </c>
      <c r="H71" s="402">
        <v>0</v>
      </c>
      <c r="I71" s="402">
        <f>+IFERROR(VLOOKUP(A71,'CE 2021'!D:G,4,0),0)</f>
        <v>32943.410000000003</v>
      </c>
      <c r="J71" s="829">
        <f t="shared" si="1"/>
        <v>-1</v>
      </c>
    </row>
    <row r="72" spans="1:10" ht="30" hidden="1" x14ac:dyDescent="0.25">
      <c r="A72" s="397" t="s">
        <v>247</v>
      </c>
      <c r="B72" s="407" t="s">
        <v>3398</v>
      </c>
      <c r="C72" s="402">
        <v>0</v>
      </c>
      <c r="D72" s="402">
        <v>0</v>
      </c>
      <c r="E72" s="402">
        <v>0</v>
      </c>
      <c r="H72" s="402">
        <v>0</v>
      </c>
      <c r="I72" s="402">
        <f>+IFERROR(VLOOKUP(A72,'CE 2021'!D:G,4,0),0)</f>
        <v>0</v>
      </c>
      <c r="J72" s="829">
        <f t="shared" si="1"/>
        <v>-1</v>
      </c>
    </row>
    <row r="73" spans="1:10" ht="30" hidden="1" x14ac:dyDescent="0.25">
      <c r="A73" s="397" t="s">
        <v>249</v>
      </c>
      <c r="B73" s="398" t="s">
        <v>3399</v>
      </c>
      <c r="C73" s="414">
        <v>2513805.0099999998</v>
      </c>
      <c r="D73" s="414">
        <v>0</v>
      </c>
      <c r="E73" s="414">
        <v>2513805.0099999998</v>
      </c>
      <c r="H73" s="414">
        <v>2513805.0099999998</v>
      </c>
      <c r="I73" s="414">
        <f>+IFERROR(VLOOKUP(A73,'CE 2021'!D:G,4,0),0)</f>
        <v>2513805.0099999998</v>
      </c>
      <c r="J73" s="829">
        <f t="shared" si="1"/>
        <v>0</v>
      </c>
    </row>
    <row r="74" spans="1:10" hidden="1" x14ac:dyDescent="0.25">
      <c r="A74" s="400" t="s">
        <v>251</v>
      </c>
      <c r="B74" s="401" t="s">
        <v>252</v>
      </c>
      <c r="C74" s="402">
        <v>1237024.5900000001</v>
      </c>
      <c r="D74" s="402">
        <v>0</v>
      </c>
      <c r="E74" s="402">
        <v>1237024.5900000001</v>
      </c>
      <c r="H74" s="402">
        <v>1237024.5900000001</v>
      </c>
      <c r="I74" s="402">
        <f>+IFERROR(VLOOKUP(A74,'CE 2021'!D:G,4,0),0)</f>
        <v>1237024.5900000001</v>
      </c>
      <c r="J74" s="829">
        <f t="shared" si="1"/>
        <v>0</v>
      </c>
    </row>
    <row r="75" spans="1:10" hidden="1" x14ac:dyDescent="0.25">
      <c r="A75" s="400" t="s">
        <v>253</v>
      </c>
      <c r="B75" s="401" t="s">
        <v>254</v>
      </c>
      <c r="C75" s="402">
        <v>349263.72</v>
      </c>
      <c r="D75" s="402">
        <v>0</v>
      </c>
      <c r="E75" s="402">
        <v>349263.72</v>
      </c>
      <c r="H75" s="402">
        <v>349263.72</v>
      </c>
      <c r="I75" s="402">
        <f>+IFERROR(VLOOKUP(A75,'CE 2021'!D:G,4,0),0)</f>
        <v>349263.72</v>
      </c>
      <c r="J75" s="829">
        <f t="shared" si="1"/>
        <v>0</v>
      </c>
    </row>
    <row r="76" spans="1:10" hidden="1" x14ac:dyDescent="0.25">
      <c r="A76" s="400" t="s">
        <v>3400</v>
      </c>
      <c r="B76" s="401" t="s">
        <v>3401</v>
      </c>
      <c r="C76" s="402">
        <v>0</v>
      </c>
      <c r="D76" s="402">
        <v>0</v>
      </c>
      <c r="E76" s="402">
        <v>0</v>
      </c>
      <c r="H76" s="402">
        <v>0</v>
      </c>
      <c r="I76" s="402">
        <f>+IFERROR(VLOOKUP(A76,'CE 2021'!D:G,4,0),0)</f>
        <v>0</v>
      </c>
      <c r="J76" s="829">
        <f t="shared" si="1"/>
        <v>-1</v>
      </c>
    </row>
    <row r="77" spans="1:10" ht="30" hidden="1" x14ac:dyDescent="0.25">
      <c r="A77" s="400" t="s">
        <v>255</v>
      </c>
      <c r="B77" s="401" t="s">
        <v>3402</v>
      </c>
      <c r="C77" s="402">
        <v>0</v>
      </c>
      <c r="D77" s="402">
        <v>0</v>
      </c>
      <c r="E77" s="402">
        <v>0</v>
      </c>
      <c r="H77" s="402">
        <v>0</v>
      </c>
      <c r="I77" s="402">
        <f>+IFERROR(VLOOKUP(A77,'CE 2021'!D:G,4,0),0)</f>
        <v>0</v>
      </c>
      <c r="J77" s="829">
        <f t="shared" si="1"/>
        <v>-1</v>
      </c>
    </row>
    <row r="78" spans="1:10" hidden="1" x14ac:dyDescent="0.25">
      <c r="A78" s="400" t="s">
        <v>257</v>
      </c>
      <c r="B78" s="401" t="s">
        <v>3403</v>
      </c>
      <c r="C78" s="402">
        <v>249497.45</v>
      </c>
      <c r="D78" s="402">
        <v>0</v>
      </c>
      <c r="E78" s="402">
        <v>249497.45</v>
      </c>
      <c r="H78" s="402">
        <v>249497.45</v>
      </c>
      <c r="I78" s="402">
        <f>+IFERROR(VLOOKUP(A78,'CE 2021'!D:G,4,0),0)</f>
        <v>249497.45</v>
      </c>
      <c r="J78" s="829">
        <f t="shared" si="1"/>
        <v>0</v>
      </c>
    </row>
    <row r="79" spans="1:10" ht="30" hidden="1" x14ac:dyDescent="0.25">
      <c r="A79" s="400" t="s">
        <v>259</v>
      </c>
      <c r="B79" s="401" t="s">
        <v>3404</v>
      </c>
      <c r="C79" s="402">
        <v>99405</v>
      </c>
      <c r="D79" s="402">
        <v>0</v>
      </c>
      <c r="E79" s="402">
        <v>99405</v>
      </c>
      <c r="H79" s="402">
        <v>99405</v>
      </c>
      <c r="I79" s="402">
        <f>+IFERROR(VLOOKUP(A79,'CE 2021'!D:G,4,0),0)</f>
        <v>99405</v>
      </c>
      <c r="J79" s="829">
        <f t="shared" ref="J79:J142" si="2">+IFERROR(I79/H79,0)-1</f>
        <v>0</v>
      </c>
    </row>
    <row r="80" spans="1:10" ht="30" hidden="1" x14ac:dyDescent="0.25">
      <c r="A80" s="400" t="s">
        <v>260</v>
      </c>
      <c r="B80" s="401" t="s">
        <v>3405</v>
      </c>
      <c r="C80" s="402">
        <v>119683.49</v>
      </c>
      <c r="D80" s="402">
        <v>0</v>
      </c>
      <c r="E80" s="402">
        <v>119683.49</v>
      </c>
      <c r="H80" s="402">
        <v>119683.49</v>
      </c>
      <c r="I80" s="402">
        <f>+IFERROR(VLOOKUP(A80,'CE 2021'!D:G,4,0),0)</f>
        <v>119683.49</v>
      </c>
      <c r="J80" s="829">
        <f t="shared" si="2"/>
        <v>0</v>
      </c>
    </row>
    <row r="81" spans="1:10" hidden="1" x14ac:dyDescent="0.25">
      <c r="A81" s="400" t="s">
        <v>261</v>
      </c>
      <c r="B81" s="401" t="s">
        <v>3406</v>
      </c>
      <c r="C81" s="402">
        <v>400930.76</v>
      </c>
      <c r="D81" s="402">
        <v>0</v>
      </c>
      <c r="E81" s="402">
        <v>400930.76</v>
      </c>
      <c r="H81" s="402">
        <v>400930.76</v>
      </c>
      <c r="I81" s="402">
        <f>+IFERROR(VLOOKUP(A81,'CE 2021'!D:G,4,0),0)</f>
        <v>400930.76</v>
      </c>
      <c r="J81" s="829">
        <f t="shared" si="2"/>
        <v>0</v>
      </c>
    </row>
    <row r="82" spans="1:10" ht="30" hidden="1" x14ac:dyDescent="0.25">
      <c r="A82" s="400" t="s">
        <v>262</v>
      </c>
      <c r="B82" s="401" t="s">
        <v>3407</v>
      </c>
      <c r="C82" s="402">
        <v>58000</v>
      </c>
      <c r="D82" s="402">
        <v>0</v>
      </c>
      <c r="E82" s="402">
        <v>58000</v>
      </c>
      <c r="H82" s="402">
        <v>58000</v>
      </c>
      <c r="I82" s="402">
        <f>+IFERROR(VLOOKUP(A82,'CE 2021'!D:G,4,0),0)</f>
        <v>58000</v>
      </c>
      <c r="J82" s="829">
        <f t="shared" si="2"/>
        <v>0</v>
      </c>
    </row>
    <row r="83" spans="1:10" ht="30" hidden="1" x14ac:dyDescent="0.25">
      <c r="A83" s="400" t="s">
        <v>3408</v>
      </c>
      <c r="B83" s="401" t="s">
        <v>3409</v>
      </c>
      <c r="C83" s="402">
        <v>0</v>
      </c>
      <c r="D83" s="402">
        <v>0</v>
      </c>
      <c r="E83" s="402">
        <v>0</v>
      </c>
      <c r="H83" s="402">
        <v>0</v>
      </c>
      <c r="I83" s="402">
        <f>+IFERROR(VLOOKUP(A83,'CE 2021'!D:G,4,0),0)</f>
        <v>0</v>
      </c>
      <c r="J83" s="829">
        <f t="shared" si="2"/>
        <v>-1</v>
      </c>
    </row>
    <row r="84" spans="1:10" ht="30" hidden="1" x14ac:dyDescent="0.25">
      <c r="A84" s="400" t="s">
        <v>3410</v>
      </c>
      <c r="B84" s="401" t="s">
        <v>3411</v>
      </c>
      <c r="C84" s="402">
        <v>0</v>
      </c>
      <c r="D84" s="402">
        <v>0</v>
      </c>
      <c r="E84" s="402">
        <v>0</v>
      </c>
      <c r="H84" s="402">
        <v>0</v>
      </c>
      <c r="I84" s="402">
        <f>+IFERROR(VLOOKUP(A84,'CE 2021'!D:G,4,0),0)</f>
        <v>0</v>
      </c>
      <c r="J84" s="829">
        <f t="shared" si="2"/>
        <v>-1</v>
      </c>
    </row>
    <row r="85" spans="1:10" ht="30" hidden="1" x14ac:dyDescent="0.25">
      <c r="A85" s="400" t="s">
        <v>264</v>
      </c>
      <c r="B85" s="401" t="s">
        <v>3412</v>
      </c>
      <c r="C85" s="402">
        <v>0</v>
      </c>
      <c r="D85" s="402">
        <v>0</v>
      </c>
      <c r="E85" s="402">
        <v>0</v>
      </c>
      <c r="H85" s="402">
        <v>0</v>
      </c>
      <c r="I85" s="402">
        <f>+IFERROR(VLOOKUP(A85,'CE 2021'!D:G,4,0),0)</f>
        <v>0</v>
      </c>
      <c r="J85" s="829">
        <f t="shared" si="2"/>
        <v>-1</v>
      </c>
    </row>
    <row r="86" spans="1:10" hidden="1" x14ac:dyDescent="0.25">
      <c r="A86" s="400" t="s">
        <v>265</v>
      </c>
      <c r="B86" s="401" t="s">
        <v>3413</v>
      </c>
      <c r="C86" s="402">
        <v>0</v>
      </c>
      <c r="D86" s="402">
        <v>0</v>
      </c>
      <c r="E86" s="402">
        <v>0</v>
      </c>
      <c r="H86" s="402">
        <v>0</v>
      </c>
      <c r="I86" s="402">
        <f>+IFERROR(VLOOKUP(A86,'CE 2021'!D:G,4,0),0)</f>
        <v>0</v>
      </c>
      <c r="J86" s="829">
        <f t="shared" si="2"/>
        <v>-1</v>
      </c>
    </row>
    <row r="87" spans="1:10" ht="30" hidden="1" x14ac:dyDescent="0.25">
      <c r="A87" s="400" t="s">
        <v>3414</v>
      </c>
      <c r="B87" s="401" t="s">
        <v>3415</v>
      </c>
      <c r="C87" s="402">
        <v>0</v>
      </c>
      <c r="D87" s="402">
        <v>0</v>
      </c>
      <c r="E87" s="402">
        <v>0</v>
      </c>
      <c r="H87" s="402">
        <v>0</v>
      </c>
      <c r="I87" s="402">
        <f>+IFERROR(VLOOKUP(A87,'CE 2021'!D:G,4,0),0)</f>
        <v>0</v>
      </c>
      <c r="J87" s="829">
        <f t="shared" si="2"/>
        <v>-1</v>
      </c>
    </row>
    <row r="88" spans="1:10" ht="30" hidden="1" x14ac:dyDescent="0.25">
      <c r="A88" s="397" t="s">
        <v>267</v>
      </c>
      <c r="B88" s="398" t="s">
        <v>3416</v>
      </c>
      <c r="C88" s="414">
        <v>0</v>
      </c>
      <c r="D88" s="414">
        <v>0</v>
      </c>
      <c r="E88" s="414">
        <v>0</v>
      </c>
      <c r="H88" s="414">
        <v>0</v>
      </c>
      <c r="I88" s="414">
        <f>+IFERROR(VLOOKUP(A88,'CE 2021'!D:G,4,0),0)</f>
        <v>0</v>
      </c>
      <c r="J88" s="829">
        <f t="shared" si="2"/>
        <v>-1</v>
      </c>
    </row>
    <row r="89" spans="1:10" ht="30" hidden="1" x14ac:dyDescent="0.25">
      <c r="A89" s="397" t="s">
        <v>269</v>
      </c>
      <c r="B89" s="407" t="s">
        <v>3417</v>
      </c>
      <c r="C89" s="402">
        <v>0</v>
      </c>
      <c r="D89" s="402">
        <v>0</v>
      </c>
      <c r="E89" s="402">
        <v>0</v>
      </c>
      <c r="H89" s="402">
        <v>0</v>
      </c>
      <c r="I89" s="402">
        <f>+IFERROR(VLOOKUP(A89,'CE 2021'!D:G,4,0),0)</f>
        <v>0</v>
      </c>
      <c r="J89" s="829">
        <f t="shared" si="2"/>
        <v>-1</v>
      </c>
    </row>
    <row r="90" spans="1:10" ht="30" hidden="1" x14ac:dyDescent="0.25">
      <c r="A90" s="397" t="s">
        <v>270</v>
      </c>
      <c r="B90" s="401" t="s">
        <v>3418</v>
      </c>
      <c r="C90" s="402">
        <v>0</v>
      </c>
      <c r="D90" s="402">
        <v>0</v>
      </c>
      <c r="E90" s="402">
        <v>0</v>
      </c>
      <c r="H90" s="402">
        <v>0</v>
      </c>
      <c r="I90" s="402">
        <f>+IFERROR(VLOOKUP(A90,'CE 2021'!D:G,4,0),0)</f>
        <v>0</v>
      </c>
      <c r="J90" s="829">
        <f t="shared" si="2"/>
        <v>-1</v>
      </c>
    </row>
    <row r="91" spans="1:10" ht="30" hidden="1" x14ac:dyDescent="0.25">
      <c r="A91" s="400" t="s">
        <v>271</v>
      </c>
      <c r="B91" s="401" t="s">
        <v>3419</v>
      </c>
      <c r="C91" s="402">
        <v>0</v>
      </c>
      <c r="D91" s="402">
        <v>0</v>
      </c>
      <c r="E91" s="402">
        <v>0</v>
      </c>
      <c r="H91" s="402">
        <v>0</v>
      </c>
      <c r="I91" s="402">
        <f>+IFERROR(VLOOKUP(A91,'CE 2021'!D:G,4,0),0)</f>
        <v>0</v>
      </c>
      <c r="J91" s="829">
        <f t="shared" si="2"/>
        <v>-1</v>
      </c>
    </row>
    <row r="92" spans="1:10" ht="30" hidden="1" x14ac:dyDescent="0.25">
      <c r="A92" s="400" t="s">
        <v>3420</v>
      </c>
      <c r="B92" s="401" t="s">
        <v>3421</v>
      </c>
      <c r="C92" s="402">
        <v>0</v>
      </c>
      <c r="D92" s="402">
        <v>0</v>
      </c>
      <c r="E92" s="402">
        <v>0</v>
      </c>
      <c r="H92" s="402">
        <v>0</v>
      </c>
      <c r="I92" s="402">
        <f>+IFERROR(VLOOKUP(A92,'CE 2021'!D:G,4,0),0)</f>
        <v>0</v>
      </c>
      <c r="J92" s="829">
        <f t="shared" si="2"/>
        <v>-1</v>
      </c>
    </row>
    <row r="93" spans="1:10" ht="45" hidden="1" x14ac:dyDescent="0.25">
      <c r="A93" s="400" t="s">
        <v>3422</v>
      </c>
      <c r="B93" s="401" t="s">
        <v>3423</v>
      </c>
      <c r="C93" s="402">
        <v>0</v>
      </c>
      <c r="D93" s="402">
        <v>0</v>
      </c>
      <c r="E93" s="402">
        <v>0</v>
      </c>
      <c r="H93" s="402">
        <v>0</v>
      </c>
      <c r="I93" s="402">
        <f>+IFERROR(VLOOKUP(A93,'CE 2021'!D:G,4,0),0)</f>
        <v>0</v>
      </c>
      <c r="J93" s="829">
        <f t="shared" si="2"/>
        <v>-1</v>
      </c>
    </row>
    <row r="94" spans="1:10" ht="45" hidden="1" x14ac:dyDescent="0.25">
      <c r="A94" s="394" t="s">
        <v>273</v>
      </c>
      <c r="B94" s="395" t="s">
        <v>3424</v>
      </c>
      <c r="C94" s="412">
        <v>0</v>
      </c>
      <c r="D94" s="412">
        <v>0</v>
      </c>
      <c r="E94" s="412">
        <v>0</v>
      </c>
      <c r="H94" s="412">
        <v>0</v>
      </c>
      <c r="I94" s="412">
        <f>+IFERROR(VLOOKUP(A94,'CE 2021'!D:G,4,0),0)</f>
        <v>0</v>
      </c>
      <c r="J94" s="829">
        <f t="shared" si="2"/>
        <v>-1</v>
      </c>
    </row>
    <row r="95" spans="1:10" ht="30" hidden="1" x14ac:dyDescent="0.25">
      <c r="A95" s="400" t="s">
        <v>275</v>
      </c>
      <c r="B95" s="401" t="s">
        <v>3425</v>
      </c>
      <c r="C95" s="402">
        <v>0</v>
      </c>
      <c r="D95" s="402">
        <v>0</v>
      </c>
      <c r="E95" s="402">
        <v>0</v>
      </c>
      <c r="H95" s="402">
        <v>0</v>
      </c>
      <c r="I95" s="402">
        <f>+IFERROR(VLOOKUP(A95,'CE 2021'!D:G,4,0),0)</f>
        <v>0</v>
      </c>
      <c r="J95" s="829">
        <f t="shared" si="2"/>
        <v>-1</v>
      </c>
    </row>
    <row r="96" spans="1:10" ht="30" hidden="1" x14ac:dyDescent="0.25">
      <c r="A96" s="397" t="s">
        <v>276</v>
      </c>
      <c r="B96" s="407" t="s">
        <v>3426</v>
      </c>
      <c r="C96" s="402">
        <v>0</v>
      </c>
      <c r="D96" s="402">
        <v>0</v>
      </c>
      <c r="E96" s="402">
        <v>0</v>
      </c>
      <c r="H96" s="402">
        <v>0</v>
      </c>
      <c r="I96" s="402">
        <f>+IFERROR(VLOOKUP(A96,'CE 2021'!D:G,4,0),0)</f>
        <v>0</v>
      </c>
      <c r="J96" s="829">
        <f t="shared" si="2"/>
        <v>-1</v>
      </c>
    </row>
    <row r="97" spans="1:11" ht="30" hidden="1" x14ac:dyDescent="0.25">
      <c r="A97" s="397" t="s">
        <v>3427</v>
      </c>
      <c r="B97" s="407" t="s">
        <v>3428</v>
      </c>
      <c r="C97" s="402">
        <v>0</v>
      </c>
      <c r="D97" s="402">
        <v>0</v>
      </c>
      <c r="E97" s="402">
        <v>0</v>
      </c>
      <c r="H97" s="402">
        <v>0</v>
      </c>
      <c r="I97" s="402">
        <f>+IFERROR(VLOOKUP(A97,'CE 2021'!D:G,4,0),0)</f>
        <v>0</v>
      </c>
      <c r="J97" s="829">
        <f t="shared" si="2"/>
        <v>-1</v>
      </c>
    </row>
    <row r="98" spans="1:11" ht="30" hidden="1" x14ac:dyDescent="0.25">
      <c r="A98" s="397" t="s">
        <v>277</v>
      </c>
      <c r="B98" s="407" t="s">
        <v>3429</v>
      </c>
      <c r="C98" s="402">
        <v>0</v>
      </c>
      <c r="D98" s="402">
        <v>0</v>
      </c>
      <c r="E98" s="402">
        <v>0</v>
      </c>
      <c r="H98" s="402">
        <v>0</v>
      </c>
      <c r="I98" s="402">
        <f>+IFERROR(VLOOKUP(A98,'CE 2021'!D:G,4,0),0)</f>
        <v>0</v>
      </c>
      <c r="J98" s="829">
        <f t="shared" si="2"/>
        <v>-1</v>
      </c>
    </row>
    <row r="99" spans="1:11" ht="45" hidden="1" x14ac:dyDescent="0.25">
      <c r="A99" s="397" t="s">
        <v>278</v>
      </c>
      <c r="B99" s="407" t="s">
        <v>3430</v>
      </c>
      <c r="C99" s="402">
        <v>0</v>
      </c>
      <c r="D99" s="402">
        <v>0</v>
      </c>
      <c r="E99" s="402">
        <v>0</v>
      </c>
      <c r="H99" s="402">
        <v>0</v>
      </c>
      <c r="I99" s="402">
        <f>+IFERROR(VLOOKUP(A99,'CE 2021'!D:G,4,0),0)</f>
        <v>0</v>
      </c>
      <c r="J99" s="829">
        <f t="shared" si="2"/>
        <v>-1</v>
      </c>
    </row>
    <row r="100" spans="1:11" ht="30" hidden="1" x14ac:dyDescent="0.25">
      <c r="A100" s="394" t="s">
        <v>279</v>
      </c>
      <c r="B100" s="408" t="s">
        <v>280</v>
      </c>
      <c r="C100" s="402">
        <v>1027222.4900000001</v>
      </c>
      <c r="D100" s="402">
        <v>0</v>
      </c>
      <c r="E100" s="402">
        <v>1027222.4900000001</v>
      </c>
      <c r="H100" s="402">
        <v>1027222.4900000001</v>
      </c>
      <c r="I100" s="402">
        <f>+IFERROR(VLOOKUP(A100,'CE 2021'!D:G,4,0),0)</f>
        <v>918003.50999999989</v>
      </c>
      <c r="J100" s="829">
        <f t="shared" si="2"/>
        <v>-0.10632456070933594</v>
      </c>
    </row>
    <row r="101" spans="1:11" ht="30" hidden="1" x14ac:dyDescent="0.25">
      <c r="A101" s="394" t="s">
        <v>285</v>
      </c>
      <c r="B101" s="395" t="s">
        <v>286</v>
      </c>
      <c r="C101" s="415">
        <v>3564136.5600000005</v>
      </c>
      <c r="D101" s="415">
        <v>0</v>
      </c>
      <c r="E101" s="415">
        <v>3564136.5600000005</v>
      </c>
      <c r="H101" s="415">
        <v>3564136.5600000005</v>
      </c>
      <c r="I101" s="415">
        <f>+IFERROR(VLOOKUP(A101,'CE 2021'!D:G,4,0),0)</f>
        <v>2915507.35</v>
      </c>
      <c r="J101" s="829">
        <f t="shared" si="2"/>
        <v>-0.18198775470039796</v>
      </c>
    </row>
    <row r="102" spans="1:11" ht="30" hidden="1" x14ac:dyDescent="0.25">
      <c r="A102" s="397" t="s">
        <v>287</v>
      </c>
      <c r="B102" s="407" t="s">
        <v>288</v>
      </c>
      <c r="C102" s="402">
        <v>0</v>
      </c>
      <c r="D102" s="402">
        <v>0</v>
      </c>
      <c r="E102" s="402">
        <v>0</v>
      </c>
      <c r="H102" s="402">
        <v>0</v>
      </c>
      <c r="I102" s="402">
        <f>+IFERROR(VLOOKUP(A102,'CE 2021'!D:G,4,0),0)</f>
        <v>0</v>
      </c>
      <c r="J102" s="829">
        <f t="shared" si="2"/>
        <v>-1</v>
      </c>
    </row>
    <row r="103" spans="1:11" ht="30" hidden="1" x14ac:dyDescent="0.25">
      <c r="A103" s="397" t="s">
        <v>289</v>
      </c>
      <c r="B103" s="407" t="s">
        <v>290</v>
      </c>
      <c r="C103" s="402">
        <v>2905740.22</v>
      </c>
      <c r="D103" s="402">
        <v>0</v>
      </c>
      <c r="E103" s="402">
        <v>2905740.22</v>
      </c>
      <c r="H103" s="402">
        <v>2905740.22</v>
      </c>
      <c r="I103" s="402">
        <f>+IFERROR(VLOOKUP(A103,'CE 2021'!D:G,4,0),0)</f>
        <v>2380773.61</v>
      </c>
      <c r="J103" s="829">
        <f t="shared" si="2"/>
        <v>-0.18066536243904152</v>
      </c>
    </row>
    <row r="104" spans="1:11" ht="30" hidden="1" x14ac:dyDescent="0.25">
      <c r="A104" s="397" t="s">
        <v>291</v>
      </c>
      <c r="B104" s="407" t="s">
        <v>292</v>
      </c>
      <c r="C104" s="402">
        <v>2091.91</v>
      </c>
      <c r="D104" s="402">
        <v>0</v>
      </c>
      <c r="E104" s="402">
        <v>2091.91</v>
      </c>
      <c r="H104" s="402">
        <v>2091.91</v>
      </c>
      <c r="I104" s="402">
        <f>+IFERROR(VLOOKUP(A104,'CE 2021'!D:G,4,0),0)</f>
        <v>2002.62</v>
      </c>
      <c r="J104" s="829">
        <f t="shared" si="2"/>
        <v>-4.2683480646872884E-2</v>
      </c>
    </row>
    <row r="105" spans="1:11" ht="30" hidden="1" x14ac:dyDescent="0.25">
      <c r="A105" s="397" t="s">
        <v>293</v>
      </c>
      <c r="B105" s="407" t="s">
        <v>3431</v>
      </c>
      <c r="C105" s="402">
        <v>616040.43000000005</v>
      </c>
      <c r="D105" s="402">
        <v>0</v>
      </c>
      <c r="E105" s="402">
        <v>616040.43000000005</v>
      </c>
      <c r="H105" s="402">
        <v>616040.43000000005</v>
      </c>
      <c r="I105" s="402">
        <f>+IFERROR(VLOOKUP(A105,'CE 2021'!D:G,4,0),0)</f>
        <v>502159.12</v>
      </c>
      <c r="J105" s="829">
        <f t="shared" si="2"/>
        <v>-0.18486012354741077</v>
      </c>
    </row>
    <row r="106" spans="1:11" ht="45" hidden="1" x14ac:dyDescent="0.25">
      <c r="A106" s="397" t="s">
        <v>294</v>
      </c>
      <c r="B106" s="407" t="s">
        <v>3432</v>
      </c>
      <c r="C106" s="402">
        <v>40264</v>
      </c>
      <c r="D106" s="402">
        <v>0</v>
      </c>
      <c r="E106" s="402">
        <v>40264</v>
      </c>
      <c r="H106" s="402">
        <v>40264</v>
      </c>
      <c r="I106" s="402">
        <f>+IFERROR(VLOOKUP(A106,'CE 2021'!D:G,4,0),0)</f>
        <v>30572</v>
      </c>
      <c r="J106" s="829">
        <f t="shared" si="2"/>
        <v>-0.2407113053844625</v>
      </c>
    </row>
    <row r="107" spans="1:11" hidden="1" x14ac:dyDescent="0.25">
      <c r="A107" s="397" t="s">
        <v>295</v>
      </c>
      <c r="B107" s="407" t="s">
        <v>296</v>
      </c>
      <c r="C107" s="402">
        <v>0</v>
      </c>
      <c r="D107" s="402">
        <v>0</v>
      </c>
      <c r="E107" s="402">
        <v>0</v>
      </c>
      <c r="H107" s="402">
        <v>0</v>
      </c>
      <c r="I107" s="402">
        <f>+IFERROR(VLOOKUP(A107,'CE 2021'!D:G,4,0),0)</f>
        <v>0</v>
      </c>
      <c r="J107" s="829">
        <f t="shared" si="2"/>
        <v>-1</v>
      </c>
    </row>
    <row r="108" spans="1:11" ht="30" hidden="1" x14ac:dyDescent="0.25">
      <c r="A108" s="397" t="s">
        <v>297</v>
      </c>
      <c r="B108" s="407" t="s">
        <v>3433</v>
      </c>
      <c r="C108" s="402">
        <v>0</v>
      </c>
      <c r="D108" s="402">
        <v>0</v>
      </c>
      <c r="E108" s="402">
        <v>0</v>
      </c>
      <c r="H108" s="402">
        <v>0</v>
      </c>
      <c r="I108" s="402">
        <f>+IFERROR(VLOOKUP(A108,'CE 2021'!D:G,4,0),0)</f>
        <v>0</v>
      </c>
      <c r="J108" s="829">
        <f t="shared" si="2"/>
        <v>-1</v>
      </c>
    </row>
    <row r="109" spans="1:11" x14ac:dyDescent="0.25">
      <c r="A109" s="409" t="s">
        <v>298</v>
      </c>
      <c r="B109" s="410" t="s">
        <v>299</v>
      </c>
      <c r="C109" s="411">
        <v>14236071.919999998</v>
      </c>
      <c r="D109" s="411">
        <v>0</v>
      </c>
      <c r="E109" s="411">
        <v>14236071.919999998</v>
      </c>
      <c r="H109" s="411">
        <v>14236071.919999998</v>
      </c>
      <c r="I109" s="411">
        <f>+IFERROR(VLOOKUP(A109,'CE 2021'!D:G,4,0),0)</f>
        <v>12803095.75</v>
      </c>
      <c r="J109" s="829">
        <f t="shared" si="2"/>
        <v>-0.10065811538833513</v>
      </c>
      <c r="K109" s="830" t="s">
        <v>4137</v>
      </c>
    </row>
    <row r="110" spans="1:11" hidden="1" x14ac:dyDescent="0.25">
      <c r="A110" s="394" t="s">
        <v>300</v>
      </c>
      <c r="B110" s="408" t="s">
        <v>301</v>
      </c>
      <c r="C110" s="402">
        <v>5433</v>
      </c>
      <c r="D110" s="402">
        <v>0</v>
      </c>
      <c r="E110" s="402">
        <v>5433</v>
      </c>
      <c r="H110" s="402">
        <v>5433</v>
      </c>
      <c r="I110" s="402">
        <f>+IFERROR(VLOOKUP(A110,'CE 2021'!D:G,4,0),0)</f>
        <v>3607</v>
      </c>
      <c r="J110" s="829">
        <f t="shared" si="2"/>
        <v>-0.33609423891036261</v>
      </c>
    </row>
    <row r="111" spans="1:11" hidden="1" x14ac:dyDescent="0.25">
      <c r="A111" s="394" t="s">
        <v>303</v>
      </c>
      <c r="B111" s="395" t="s">
        <v>304</v>
      </c>
      <c r="C111" s="415">
        <v>0</v>
      </c>
      <c r="D111" s="415">
        <v>0</v>
      </c>
      <c r="E111" s="415">
        <v>0</v>
      </c>
      <c r="H111" s="415">
        <v>0</v>
      </c>
      <c r="I111" s="415">
        <f>+IFERROR(VLOOKUP(A111,'CE 2021'!D:G,4,0),0)</f>
        <v>0</v>
      </c>
      <c r="J111" s="829">
        <f t="shared" si="2"/>
        <v>-1</v>
      </c>
    </row>
    <row r="112" spans="1:11" ht="30" hidden="1" x14ac:dyDescent="0.25">
      <c r="A112" s="397" t="s">
        <v>305</v>
      </c>
      <c r="B112" s="407" t="s">
        <v>306</v>
      </c>
      <c r="C112" s="402">
        <v>0</v>
      </c>
      <c r="D112" s="402">
        <v>0</v>
      </c>
      <c r="E112" s="402">
        <v>0</v>
      </c>
      <c r="H112" s="402">
        <v>0</v>
      </c>
      <c r="I112" s="402">
        <f>+IFERROR(VLOOKUP(A112,'CE 2021'!D:G,4,0),0)</f>
        <v>0</v>
      </c>
      <c r="J112" s="829">
        <f t="shared" si="2"/>
        <v>-1</v>
      </c>
    </row>
    <row r="113" spans="1:10" hidden="1" x14ac:dyDescent="0.25">
      <c r="A113" s="397" t="s">
        <v>307</v>
      </c>
      <c r="B113" s="407" t="s">
        <v>308</v>
      </c>
      <c r="C113" s="402">
        <v>0</v>
      </c>
      <c r="D113" s="402">
        <v>0</v>
      </c>
      <c r="E113" s="402">
        <v>0</v>
      </c>
      <c r="H113" s="402">
        <v>0</v>
      </c>
      <c r="I113" s="402">
        <f>+IFERROR(VLOOKUP(A113,'CE 2021'!D:G,4,0),0)</f>
        <v>0</v>
      </c>
      <c r="J113" s="829">
        <f t="shared" si="2"/>
        <v>-1</v>
      </c>
    </row>
    <row r="114" spans="1:10" ht="30" hidden="1" x14ac:dyDescent="0.25">
      <c r="A114" s="394" t="s">
        <v>309</v>
      </c>
      <c r="B114" s="395" t="s">
        <v>3434</v>
      </c>
      <c r="C114" s="396">
        <v>1960947.89</v>
      </c>
      <c r="D114" s="396">
        <v>0</v>
      </c>
      <c r="E114" s="396">
        <v>1960947.89</v>
      </c>
      <c r="H114" s="831">
        <v>1960947.89</v>
      </c>
      <c r="I114" s="831">
        <f>+IFERROR(VLOOKUP(A114,'CE 2021'!D:G,4,0),0)</f>
        <v>40176.870000000003</v>
      </c>
      <c r="J114" s="829">
        <f t="shared" si="2"/>
        <v>-0.97951150553011379</v>
      </c>
    </row>
    <row r="115" spans="1:10" ht="45" hidden="1" x14ac:dyDescent="0.25">
      <c r="A115" s="397" t="s">
        <v>311</v>
      </c>
      <c r="B115" s="407" t="s">
        <v>3435</v>
      </c>
      <c r="C115" s="402">
        <v>18608.97</v>
      </c>
      <c r="D115" s="402">
        <v>0</v>
      </c>
      <c r="E115" s="402">
        <v>18608.97</v>
      </c>
      <c r="H115" s="402">
        <v>18608.97</v>
      </c>
      <c r="I115" s="402">
        <f>+IFERROR(VLOOKUP(A115,'CE 2021'!D:G,4,0),0)</f>
        <v>0</v>
      </c>
      <c r="J115" s="829">
        <f t="shared" si="2"/>
        <v>-1</v>
      </c>
    </row>
    <row r="116" spans="1:10" ht="30" hidden="1" x14ac:dyDescent="0.25">
      <c r="A116" s="397" t="s">
        <v>312</v>
      </c>
      <c r="B116" s="407" t="s">
        <v>3436</v>
      </c>
      <c r="C116" s="402">
        <v>0</v>
      </c>
      <c r="D116" s="402">
        <v>0</v>
      </c>
      <c r="E116" s="402">
        <v>0</v>
      </c>
      <c r="H116" s="402">
        <v>0</v>
      </c>
      <c r="I116" s="402">
        <f>+IFERROR(VLOOKUP(A116,'CE 2021'!D:G,4,0),0)</f>
        <v>0</v>
      </c>
      <c r="J116" s="829">
        <f t="shared" si="2"/>
        <v>-1</v>
      </c>
    </row>
    <row r="117" spans="1:10" ht="30" hidden="1" x14ac:dyDescent="0.25">
      <c r="A117" s="397" t="s">
        <v>313</v>
      </c>
      <c r="B117" s="407" t="s">
        <v>3437</v>
      </c>
      <c r="C117" s="402">
        <v>47338.92</v>
      </c>
      <c r="D117" s="402">
        <v>0</v>
      </c>
      <c r="E117" s="402">
        <v>47338.92</v>
      </c>
      <c r="H117" s="402">
        <v>47338.92</v>
      </c>
      <c r="I117" s="402">
        <f>+IFERROR(VLOOKUP(A117,'CE 2021'!D:G,4,0),0)</f>
        <v>40176.870000000003</v>
      </c>
      <c r="J117" s="829">
        <f t="shared" si="2"/>
        <v>-0.15129305865026066</v>
      </c>
    </row>
    <row r="118" spans="1:10" hidden="1" x14ac:dyDescent="0.25">
      <c r="A118" s="397" t="s">
        <v>3438</v>
      </c>
      <c r="B118" s="407" t="s">
        <v>3439</v>
      </c>
      <c r="C118" s="402">
        <v>1895000</v>
      </c>
      <c r="D118" s="402">
        <v>0</v>
      </c>
      <c r="E118" s="402">
        <v>1895000</v>
      </c>
      <c r="H118" s="402">
        <v>1895000</v>
      </c>
      <c r="I118" s="402">
        <f>+IFERROR(VLOOKUP(A118,'CE 2021'!D:G,4,0),0)</f>
        <v>0</v>
      </c>
      <c r="J118" s="829">
        <f t="shared" si="2"/>
        <v>-1</v>
      </c>
    </row>
    <row r="119" spans="1:10" hidden="1" x14ac:dyDescent="0.25">
      <c r="A119" s="394" t="s">
        <v>314</v>
      </c>
      <c r="B119" s="395" t="s">
        <v>315</v>
      </c>
      <c r="C119" s="396">
        <v>706125.28</v>
      </c>
      <c r="D119" s="396">
        <v>0</v>
      </c>
      <c r="E119" s="396">
        <v>706125.28</v>
      </c>
      <c r="H119" s="396">
        <v>706125.28</v>
      </c>
      <c r="I119" s="396">
        <f>+IFERROR(VLOOKUP(A119,'CE 2021'!D:G,4,0),0)</f>
        <v>520064.92000000004</v>
      </c>
      <c r="J119" s="829">
        <f t="shared" si="2"/>
        <v>-0.26349482913287003</v>
      </c>
    </row>
    <row r="120" spans="1:10" ht="30" hidden="1" x14ac:dyDescent="0.25">
      <c r="A120" s="397" t="s">
        <v>316</v>
      </c>
      <c r="B120" s="407" t="s">
        <v>317</v>
      </c>
      <c r="C120" s="402">
        <v>142566.68</v>
      </c>
      <c r="D120" s="402">
        <v>0</v>
      </c>
      <c r="E120" s="402">
        <v>142566.68</v>
      </c>
      <c r="H120" s="402">
        <v>142566.68</v>
      </c>
      <c r="I120" s="402">
        <f>+IFERROR(VLOOKUP(A120,'CE 2021'!D:G,4,0),0)</f>
        <v>0</v>
      </c>
      <c r="J120" s="829">
        <f t="shared" si="2"/>
        <v>-1</v>
      </c>
    </row>
    <row r="121" spans="1:10" hidden="1" x14ac:dyDescent="0.25">
      <c r="A121" s="397" t="s">
        <v>318</v>
      </c>
      <c r="B121" s="407" t="s">
        <v>319</v>
      </c>
      <c r="C121" s="402">
        <v>0</v>
      </c>
      <c r="D121" s="402">
        <v>0</v>
      </c>
      <c r="E121" s="402">
        <v>0</v>
      </c>
      <c r="H121" s="402">
        <v>0</v>
      </c>
      <c r="I121" s="402">
        <f>+IFERROR(VLOOKUP(A121,'CE 2021'!D:G,4,0),0)</f>
        <v>0</v>
      </c>
      <c r="J121" s="829">
        <f t="shared" si="2"/>
        <v>-1</v>
      </c>
    </row>
    <row r="122" spans="1:10" ht="30" hidden="1" x14ac:dyDescent="0.25">
      <c r="A122" s="397" t="s">
        <v>320</v>
      </c>
      <c r="B122" s="407" t="s">
        <v>321</v>
      </c>
      <c r="C122" s="402">
        <v>563558.6</v>
      </c>
      <c r="D122" s="402">
        <v>0</v>
      </c>
      <c r="E122" s="402">
        <v>563558.6</v>
      </c>
      <c r="H122" s="402">
        <v>563558.6</v>
      </c>
      <c r="I122" s="402">
        <f>+IFERROR(VLOOKUP(A122,'CE 2021'!D:G,4,0),0)</f>
        <v>520064.92000000004</v>
      </c>
      <c r="J122" s="829">
        <f t="shared" si="2"/>
        <v>-7.717685436793964E-2</v>
      </c>
    </row>
    <row r="123" spans="1:10" hidden="1" x14ac:dyDescent="0.25">
      <c r="A123" s="394" t="s">
        <v>323</v>
      </c>
      <c r="B123" s="395" t="s">
        <v>324</v>
      </c>
      <c r="C123" s="396">
        <v>11563565.749999998</v>
      </c>
      <c r="D123" s="396">
        <v>0</v>
      </c>
      <c r="E123" s="396">
        <v>11563565.749999998</v>
      </c>
      <c r="H123" s="396">
        <v>11563565.749999998</v>
      </c>
      <c r="I123" s="396">
        <f>+IFERROR(VLOOKUP(A123,'CE 2021'!D:G,4,0),0)</f>
        <v>12239246.960000001</v>
      </c>
      <c r="J123" s="829">
        <f t="shared" si="2"/>
        <v>5.8431907995161625E-2</v>
      </c>
    </row>
    <row r="124" spans="1:10" hidden="1" x14ac:dyDescent="0.25">
      <c r="A124" s="397" t="s">
        <v>325</v>
      </c>
      <c r="B124" s="398" t="s">
        <v>326</v>
      </c>
      <c r="C124" s="413">
        <v>11405106.629999999</v>
      </c>
      <c r="D124" s="413">
        <v>0</v>
      </c>
      <c r="E124" s="413">
        <v>11405106.629999999</v>
      </c>
      <c r="H124" s="413">
        <v>11405106.629999999</v>
      </c>
      <c r="I124" s="413">
        <f>+IFERROR(VLOOKUP(A124,'CE 2021'!D:G,4,0),0)</f>
        <v>12000000</v>
      </c>
      <c r="J124" s="829">
        <f t="shared" si="2"/>
        <v>5.2160263757218495E-2</v>
      </c>
    </row>
    <row r="125" spans="1:10" ht="30" hidden="1" x14ac:dyDescent="0.25">
      <c r="A125" s="400" t="s">
        <v>327</v>
      </c>
      <c r="B125" s="401" t="s">
        <v>328</v>
      </c>
      <c r="C125" s="402">
        <v>0</v>
      </c>
      <c r="D125" s="402">
        <v>0</v>
      </c>
      <c r="E125" s="402">
        <v>0</v>
      </c>
      <c r="H125" s="402">
        <v>0</v>
      </c>
      <c r="I125" s="402">
        <f>+IFERROR(VLOOKUP(A125,'CE 2021'!D:G,4,0),0)</f>
        <v>0</v>
      </c>
      <c r="J125" s="829">
        <f t="shared" si="2"/>
        <v>-1</v>
      </c>
    </row>
    <row r="126" spans="1:10" ht="30" hidden="1" x14ac:dyDescent="0.25">
      <c r="A126" s="400" t="s">
        <v>329</v>
      </c>
      <c r="B126" s="401" t="s">
        <v>330</v>
      </c>
      <c r="C126" s="402">
        <v>8529000</v>
      </c>
      <c r="D126" s="402">
        <v>0</v>
      </c>
      <c r="E126" s="402">
        <v>8529000</v>
      </c>
      <c r="H126" s="402">
        <v>8529000</v>
      </c>
      <c r="I126" s="402">
        <f>+IFERROR(VLOOKUP(A126,'CE 2021'!D:G,4,0),0)</f>
        <v>9000000</v>
      </c>
      <c r="J126" s="829">
        <f t="shared" si="2"/>
        <v>5.5223355610270808E-2</v>
      </c>
    </row>
    <row r="127" spans="1:10" hidden="1" x14ac:dyDescent="0.25">
      <c r="A127" s="400" t="s">
        <v>331</v>
      </c>
      <c r="B127" s="401" t="s">
        <v>332</v>
      </c>
      <c r="C127" s="402">
        <v>2876106.63</v>
      </c>
      <c r="D127" s="402">
        <v>0</v>
      </c>
      <c r="E127" s="402">
        <v>2876106.63</v>
      </c>
      <c r="H127" s="402">
        <v>2876106.63</v>
      </c>
      <c r="I127" s="402">
        <f>+IFERROR(VLOOKUP(A127,'CE 2021'!D:G,4,0),0)</f>
        <v>3000000</v>
      </c>
      <c r="J127" s="829">
        <f t="shared" si="2"/>
        <v>4.3076765203242884E-2</v>
      </c>
    </row>
    <row r="128" spans="1:10" hidden="1" x14ac:dyDescent="0.25">
      <c r="A128" s="397" t="s">
        <v>3440</v>
      </c>
      <c r="B128" s="407" t="s">
        <v>3441</v>
      </c>
      <c r="C128" s="402">
        <v>0</v>
      </c>
      <c r="D128" s="402">
        <v>0</v>
      </c>
      <c r="E128" s="402">
        <v>0</v>
      </c>
      <c r="H128" s="402">
        <v>0</v>
      </c>
      <c r="I128" s="402">
        <f>+IFERROR(VLOOKUP(A128,'CE 2021'!D:G,4,0),0)</f>
        <v>0</v>
      </c>
      <c r="J128" s="829">
        <f t="shared" si="2"/>
        <v>-1</v>
      </c>
    </row>
    <row r="129" spans="1:13" hidden="1" x14ac:dyDescent="0.25">
      <c r="A129" s="397" t="s">
        <v>334</v>
      </c>
      <c r="B129" s="407" t="s">
        <v>3442</v>
      </c>
      <c r="C129" s="402">
        <v>158459.12</v>
      </c>
      <c r="D129" s="402">
        <v>0</v>
      </c>
      <c r="E129" s="402">
        <v>158459.12</v>
      </c>
      <c r="H129" s="402">
        <v>158459.12</v>
      </c>
      <c r="I129" s="402">
        <f>+IFERROR(VLOOKUP(A129,'CE 2021'!D:G,4,0),0)</f>
        <v>239246.96</v>
      </c>
      <c r="J129" s="829">
        <f t="shared" si="2"/>
        <v>0.50983395591241454</v>
      </c>
    </row>
    <row r="130" spans="1:13" x14ac:dyDescent="0.25">
      <c r="A130" s="409" t="s">
        <v>337</v>
      </c>
      <c r="B130" s="410" t="s">
        <v>338</v>
      </c>
      <c r="C130" s="411">
        <v>3824007.53</v>
      </c>
      <c r="D130" s="411">
        <v>0</v>
      </c>
      <c r="E130" s="411">
        <v>3824007.53</v>
      </c>
      <c r="H130" s="411">
        <v>3824007.53</v>
      </c>
      <c r="I130" s="411">
        <f>+IFERROR(VLOOKUP(A130,'CE 2021'!D:G,4,0),0)</f>
        <v>1918265.37</v>
      </c>
      <c r="J130" s="829">
        <f t="shared" si="2"/>
        <v>-0.49836255421808751</v>
      </c>
      <c r="K130" s="830" t="s">
        <v>4137</v>
      </c>
    </row>
    <row r="131" spans="1:13" ht="30" hidden="1" x14ac:dyDescent="0.25">
      <c r="A131" s="394" t="s">
        <v>339</v>
      </c>
      <c r="B131" s="408" t="s">
        <v>3443</v>
      </c>
      <c r="C131" s="402">
        <v>3808939.57</v>
      </c>
      <c r="D131" s="402">
        <v>0</v>
      </c>
      <c r="E131" s="402">
        <v>3808939.57</v>
      </c>
      <c r="H131" s="402">
        <v>3808939.57</v>
      </c>
      <c r="I131" s="402">
        <f>+IFERROR(VLOOKUP(A131,'CE 2021'!D:G,4,0),0)</f>
        <v>1909716.01</v>
      </c>
      <c r="J131" s="829">
        <f t="shared" si="2"/>
        <v>-0.49862265470386546</v>
      </c>
    </row>
    <row r="132" spans="1:13" ht="30" hidden="1" x14ac:dyDescent="0.25">
      <c r="A132" s="394" t="s">
        <v>341</v>
      </c>
      <c r="B132" s="408" t="s">
        <v>342</v>
      </c>
      <c r="C132" s="402">
        <v>15067.96</v>
      </c>
      <c r="D132" s="402">
        <v>0</v>
      </c>
      <c r="E132" s="402">
        <v>15067.96</v>
      </c>
      <c r="H132" s="402">
        <v>15067.96</v>
      </c>
      <c r="I132" s="402">
        <f>+IFERROR(VLOOKUP(A132,'CE 2021'!D:G,4,0),0)</f>
        <v>8549.36</v>
      </c>
      <c r="J132" s="829">
        <f t="shared" si="2"/>
        <v>-0.43261330664535869</v>
      </c>
    </row>
    <row r="133" spans="1:13" ht="30" hidden="1" x14ac:dyDescent="0.25">
      <c r="A133" s="394" t="s">
        <v>344</v>
      </c>
      <c r="B133" s="408" t="s">
        <v>345</v>
      </c>
      <c r="C133" s="402">
        <v>0</v>
      </c>
      <c r="D133" s="402">
        <v>0</v>
      </c>
      <c r="E133" s="402">
        <v>0</v>
      </c>
      <c r="H133" s="402">
        <v>0</v>
      </c>
      <c r="I133" s="402">
        <f>+IFERROR(VLOOKUP(A133,'CE 2021'!D:G,4,0),0)</f>
        <v>0</v>
      </c>
      <c r="J133" s="829">
        <f t="shared" si="2"/>
        <v>-1</v>
      </c>
    </row>
    <row r="134" spans="1:13" x14ac:dyDescent="0.25">
      <c r="A134" s="409" t="s">
        <v>346</v>
      </c>
      <c r="B134" s="410" t="s">
        <v>347</v>
      </c>
      <c r="C134" s="411">
        <v>8052483.0199999996</v>
      </c>
      <c r="D134" s="411">
        <v>0</v>
      </c>
      <c r="E134" s="411">
        <v>8052483.0199999996</v>
      </c>
      <c r="H134" s="411">
        <v>8052483.0199999996</v>
      </c>
      <c r="I134" s="411">
        <f>+IFERROR(VLOOKUP(A134,'CE 2021'!D:G,4,0),0)</f>
        <v>9247609.620000001</v>
      </c>
      <c r="J134" s="829">
        <f t="shared" si="2"/>
        <v>0.14841715245243714</v>
      </c>
      <c r="K134" s="830" t="s">
        <v>4137</v>
      </c>
    </row>
    <row r="135" spans="1:13" ht="30" hidden="1" x14ac:dyDescent="0.25">
      <c r="A135" s="394" t="s">
        <v>348</v>
      </c>
      <c r="B135" s="408" t="s">
        <v>349</v>
      </c>
      <c r="C135" s="402">
        <v>0</v>
      </c>
      <c r="D135" s="402">
        <v>0</v>
      </c>
      <c r="E135" s="402">
        <v>0</v>
      </c>
      <c r="H135" s="402">
        <v>0</v>
      </c>
      <c r="I135" s="402">
        <f>+IFERROR(VLOOKUP(A135,'CE 2021'!D:G,4,0),0)</f>
        <v>0</v>
      </c>
      <c r="J135" s="829">
        <f t="shared" si="2"/>
        <v>-1</v>
      </c>
    </row>
    <row r="136" spans="1:13" ht="30" hidden="1" x14ac:dyDescent="0.25">
      <c r="A136" s="394" t="s">
        <v>350</v>
      </c>
      <c r="B136" s="408" t="s">
        <v>351</v>
      </c>
      <c r="C136" s="402">
        <v>5796712.7400000002</v>
      </c>
      <c r="D136" s="402">
        <v>0</v>
      </c>
      <c r="E136" s="402">
        <v>5796712.7400000002</v>
      </c>
      <c r="H136" s="402">
        <v>5796712.7400000002</v>
      </c>
      <c r="I136" s="402">
        <f>+IFERROR(VLOOKUP(A136,'CE 2021'!D:G,4,0),0)</f>
        <v>7191802.6200000001</v>
      </c>
      <c r="J136" s="829">
        <f t="shared" si="2"/>
        <v>0.24066914173152565</v>
      </c>
    </row>
    <row r="137" spans="1:13" ht="30" hidden="1" x14ac:dyDescent="0.25">
      <c r="A137" s="394" t="s">
        <v>353</v>
      </c>
      <c r="B137" s="408" t="s">
        <v>354</v>
      </c>
      <c r="C137" s="402">
        <v>0</v>
      </c>
      <c r="D137" s="402">
        <v>0</v>
      </c>
      <c r="E137" s="402">
        <v>0</v>
      </c>
      <c r="H137" s="402">
        <v>0</v>
      </c>
      <c r="I137" s="402">
        <f>+IFERROR(VLOOKUP(A137,'CE 2021'!D:G,4,0),0)</f>
        <v>0</v>
      </c>
      <c r="J137" s="829">
        <f t="shared" si="2"/>
        <v>-1</v>
      </c>
    </row>
    <row r="138" spans="1:13" ht="30" hidden="1" x14ac:dyDescent="0.25">
      <c r="A138" s="394" t="s">
        <v>355</v>
      </c>
      <c r="B138" s="408" t="s">
        <v>356</v>
      </c>
      <c r="C138" s="402">
        <v>2255770.2799999998</v>
      </c>
      <c r="D138" s="402">
        <v>0</v>
      </c>
      <c r="E138" s="402">
        <v>2255770.2799999998</v>
      </c>
      <c r="H138" s="402">
        <v>2255770.2799999998</v>
      </c>
      <c r="I138" s="402">
        <f>+IFERROR(VLOOKUP(A138,'CE 2021'!D:G,4,0),0)</f>
        <v>2055807</v>
      </c>
      <c r="J138" s="829">
        <f t="shared" si="2"/>
        <v>-8.8645232084536452E-2</v>
      </c>
    </row>
    <row r="139" spans="1:13" ht="30" hidden="1" x14ac:dyDescent="0.25">
      <c r="A139" s="394" t="s">
        <v>357</v>
      </c>
      <c r="B139" s="408" t="s">
        <v>358</v>
      </c>
      <c r="C139" s="402">
        <v>0</v>
      </c>
      <c r="D139" s="402">
        <v>0</v>
      </c>
      <c r="E139" s="402">
        <v>0</v>
      </c>
      <c r="H139" s="402">
        <v>0</v>
      </c>
      <c r="I139" s="402">
        <f>+IFERROR(VLOOKUP(A139,'CE 2021'!D:G,4,0),0)</f>
        <v>0</v>
      </c>
      <c r="J139" s="829">
        <f t="shared" si="2"/>
        <v>-1</v>
      </c>
    </row>
    <row r="140" spans="1:13" ht="30" hidden="1" x14ac:dyDescent="0.25">
      <c r="A140" s="394" t="s">
        <v>359</v>
      </c>
      <c r="B140" s="408" t="s">
        <v>360</v>
      </c>
      <c r="C140" s="402">
        <v>0</v>
      </c>
      <c r="D140" s="402">
        <v>0</v>
      </c>
      <c r="E140" s="402">
        <v>0</v>
      </c>
      <c r="H140" s="402">
        <v>0</v>
      </c>
      <c r="I140" s="402">
        <f>+IFERROR(VLOOKUP(A140,'CE 2021'!D:G,4,0),0)</f>
        <v>0</v>
      </c>
      <c r="J140" s="829">
        <f t="shared" si="2"/>
        <v>-1</v>
      </c>
    </row>
    <row r="141" spans="1:13" hidden="1" x14ac:dyDescent="0.25">
      <c r="A141" s="409" t="s">
        <v>361</v>
      </c>
      <c r="B141" s="416" t="s">
        <v>362</v>
      </c>
      <c r="C141" s="402">
        <v>0</v>
      </c>
      <c r="D141" s="402">
        <v>0</v>
      </c>
      <c r="E141" s="402">
        <v>0</v>
      </c>
      <c r="H141" s="402">
        <v>0</v>
      </c>
      <c r="I141" s="402">
        <f>+IFERROR(VLOOKUP(A141,'CE 2021'!D:G,4,0),0)</f>
        <v>0</v>
      </c>
      <c r="J141" s="829">
        <f t="shared" si="2"/>
        <v>-1</v>
      </c>
    </row>
    <row r="142" spans="1:13" x14ac:dyDescent="0.25">
      <c r="A142" s="409" t="s">
        <v>363</v>
      </c>
      <c r="B142" s="410" t="s">
        <v>364</v>
      </c>
      <c r="C142" s="411">
        <v>8246429.6699999999</v>
      </c>
      <c r="D142" s="411">
        <v>0</v>
      </c>
      <c r="E142" s="411">
        <v>8246429.6699999999</v>
      </c>
      <c r="H142" s="411">
        <v>8246429.6699999999</v>
      </c>
      <c r="I142" s="411">
        <f>+IFERROR(VLOOKUP(A142,'CE 2021'!D:G,4,0),0)</f>
        <v>750261.45</v>
      </c>
      <c r="J142" s="829">
        <f t="shared" si="2"/>
        <v>-0.90901984494824417</v>
      </c>
      <c r="K142" s="830" t="s">
        <v>4137</v>
      </c>
      <c r="L142" s="828">
        <f>+H146</f>
        <v>719890600.07000005</v>
      </c>
      <c r="M142" s="828">
        <f>+I146</f>
        <v>761512015.0999999</v>
      </c>
    </row>
    <row r="143" spans="1:13" hidden="1" x14ac:dyDescent="0.25">
      <c r="A143" s="394" t="s">
        <v>365</v>
      </c>
      <c r="B143" s="408" t="s">
        <v>366</v>
      </c>
      <c r="C143" s="402">
        <v>824451.09000000008</v>
      </c>
      <c r="D143" s="402">
        <v>0</v>
      </c>
      <c r="E143" s="402">
        <v>824451.09000000008</v>
      </c>
      <c r="H143" s="402">
        <v>824451.09000000008</v>
      </c>
      <c r="I143" s="402">
        <f>+IFERROR(VLOOKUP(A143,'CE 2021'!D:G,4,0),0)</f>
        <v>597904.92999999993</v>
      </c>
      <c r="J143" s="829">
        <f t="shared" ref="J143:J206" si="3">+IFERROR(I143/H143,0)-1</f>
        <v>-0.27478423250068129</v>
      </c>
    </row>
    <row r="144" spans="1:13" hidden="1" x14ac:dyDescent="0.25">
      <c r="A144" s="394" t="s">
        <v>369</v>
      </c>
      <c r="B144" s="408" t="s">
        <v>370</v>
      </c>
      <c r="C144" s="402">
        <v>151161.82999999999</v>
      </c>
      <c r="D144" s="402">
        <v>0</v>
      </c>
      <c r="E144" s="402">
        <v>151161.82999999999</v>
      </c>
      <c r="H144" s="402">
        <v>151161.82999999999</v>
      </c>
      <c r="I144" s="402">
        <f>+IFERROR(VLOOKUP(A144,'CE 2021'!D:G,4,0),0)</f>
        <v>152356.51999999999</v>
      </c>
      <c r="J144" s="829">
        <f t="shared" si="3"/>
        <v>7.9033840751994155E-3</v>
      </c>
    </row>
    <row r="145" spans="1:11" hidden="1" x14ac:dyDescent="0.25">
      <c r="A145" s="394" t="s">
        <v>373</v>
      </c>
      <c r="B145" s="408" t="s">
        <v>374</v>
      </c>
      <c r="C145" s="402">
        <v>7270816.75</v>
      </c>
      <c r="D145" s="402">
        <v>0</v>
      </c>
      <c r="E145" s="402">
        <v>7270816.75</v>
      </c>
      <c r="H145" s="402">
        <v>7270816.75</v>
      </c>
      <c r="I145" s="402">
        <f>+IFERROR(VLOOKUP(A145,'CE 2021'!D:G,4,0),0)</f>
        <v>0</v>
      </c>
      <c r="J145" s="829">
        <f t="shared" si="3"/>
        <v>-1</v>
      </c>
    </row>
    <row r="146" spans="1:11" ht="15.75" hidden="1" thickBot="1" x14ac:dyDescent="0.3">
      <c r="A146" s="417" t="s">
        <v>375</v>
      </c>
      <c r="B146" s="418" t="s">
        <v>376</v>
      </c>
      <c r="C146" s="419">
        <v>719890600.07000005</v>
      </c>
      <c r="D146" s="419">
        <v>4829709.16</v>
      </c>
      <c r="E146" s="419">
        <v>715060890.91000009</v>
      </c>
      <c r="H146" s="419">
        <v>719890600.07000005</v>
      </c>
      <c r="I146" s="419">
        <f>+IFERROR(VLOOKUP(A146,'CE 2021'!D:G,4,0),0)</f>
        <v>761512015.0999999</v>
      </c>
      <c r="J146" s="829">
        <f t="shared" si="3"/>
        <v>5.7816305735833629E-2</v>
      </c>
    </row>
    <row r="147" spans="1:11" hidden="1" x14ac:dyDescent="0.25">
      <c r="A147" s="420"/>
      <c r="B147" s="421"/>
      <c r="C147" s="402"/>
      <c r="D147" s="402"/>
      <c r="E147" s="402"/>
      <c r="H147" s="402"/>
      <c r="I147" s="402">
        <f>+IFERROR(VLOOKUP(A147,'CE 2021'!D:G,4,0),0)</f>
        <v>0</v>
      </c>
      <c r="J147" s="829">
        <f t="shared" si="3"/>
        <v>-1</v>
      </c>
    </row>
    <row r="148" spans="1:11" hidden="1" x14ac:dyDescent="0.25">
      <c r="A148" s="422"/>
      <c r="B148" s="423" t="s">
        <v>1790</v>
      </c>
      <c r="C148" s="402"/>
      <c r="D148" s="402"/>
      <c r="E148" s="402"/>
      <c r="H148" s="402"/>
      <c r="I148" s="402">
        <f>+IFERROR(VLOOKUP(A148,'CE 2021'!D:G,4,0),0)</f>
        <v>0</v>
      </c>
      <c r="J148" s="829">
        <f t="shared" si="3"/>
        <v>-1</v>
      </c>
    </row>
    <row r="149" spans="1:11" x14ac:dyDescent="0.25">
      <c r="A149" s="409" t="s">
        <v>377</v>
      </c>
      <c r="B149" s="424" t="s">
        <v>378</v>
      </c>
      <c r="C149" s="425">
        <v>111202769.5</v>
      </c>
      <c r="D149" s="425">
        <v>0</v>
      </c>
      <c r="E149" s="425">
        <v>111202769.5</v>
      </c>
      <c r="H149" s="425">
        <v>111202769.5</v>
      </c>
      <c r="I149" s="425">
        <f>+IFERROR(VLOOKUP(A149,'CE 2021'!D:G,4,0),0)</f>
        <v>117897817.36000001</v>
      </c>
      <c r="J149" s="829">
        <f t="shared" si="3"/>
        <v>6.0205765468817951E-2</v>
      </c>
      <c r="K149" s="830" t="s">
        <v>4137</v>
      </c>
    </row>
    <row r="150" spans="1:11" hidden="1" x14ac:dyDescent="0.25">
      <c r="A150" s="394" t="s">
        <v>379</v>
      </c>
      <c r="B150" s="426" t="s">
        <v>380</v>
      </c>
      <c r="C150" s="427">
        <v>109630226.83</v>
      </c>
      <c r="D150" s="427">
        <v>0</v>
      </c>
      <c r="E150" s="427">
        <v>109630226.83</v>
      </c>
      <c r="H150" s="427">
        <v>109630226.83</v>
      </c>
      <c r="I150" s="427">
        <f>+IFERROR(VLOOKUP(A150,'CE 2021'!D:G,4,0),0)</f>
        <v>116175717.38000001</v>
      </c>
      <c r="J150" s="829">
        <f t="shared" si="3"/>
        <v>5.9705162884957641E-2</v>
      </c>
    </row>
    <row r="151" spans="1:11" hidden="1" x14ac:dyDescent="0.25">
      <c r="A151" s="397" t="s">
        <v>381</v>
      </c>
      <c r="B151" s="428" t="s">
        <v>382</v>
      </c>
      <c r="C151" s="429">
        <v>69311029.159999996</v>
      </c>
      <c r="D151" s="429">
        <v>0</v>
      </c>
      <c r="E151" s="429">
        <v>69311029.159999996</v>
      </c>
      <c r="H151" s="429">
        <v>69311029.159999996</v>
      </c>
      <c r="I151" s="429">
        <f>+IFERROR(VLOOKUP(A151,'CE 2021'!D:G,4,0),0)</f>
        <v>69229540.310000002</v>
      </c>
      <c r="J151" s="829">
        <f t="shared" si="3"/>
        <v>-1.1756981679190703E-3</v>
      </c>
    </row>
    <row r="152" spans="1:11" ht="30" hidden="1" x14ac:dyDescent="0.25">
      <c r="A152" s="400" t="s">
        <v>383</v>
      </c>
      <c r="B152" s="430" t="s">
        <v>3444</v>
      </c>
      <c r="C152" s="402">
        <v>66902106.009999998</v>
      </c>
      <c r="D152" s="402">
        <v>0</v>
      </c>
      <c r="E152" s="402">
        <v>66902106.009999998</v>
      </c>
      <c r="H152" s="402">
        <v>66902106.009999998</v>
      </c>
      <c r="I152" s="402">
        <f>+IFERROR(VLOOKUP(A152,'CE 2021'!D:G,4,0),0)</f>
        <v>66669468.43</v>
      </c>
      <c r="J152" s="829">
        <f t="shared" si="3"/>
        <v>-3.4772833603358144E-3</v>
      </c>
    </row>
    <row r="153" spans="1:11" hidden="1" x14ac:dyDescent="0.25">
      <c r="A153" s="400" t="s">
        <v>388</v>
      </c>
      <c r="B153" s="430" t="s">
        <v>389</v>
      </c>
      <c r="C153" s="402">
        <v>169756.59</v>
      </c>
      <c r="D153" s="402">
        <v>0</v>
      </c>
      <c r="E153" s="402">
        <v>169756.59</v>
      </c>
      <c r="H153" s="402">
        <v>169756.59</v>
      </c>
      <c r="I153" s="402">
        <f>+IFERROR(VLOOKUP(A153,'CE 2021'!D:G,4,0),0)</f>
        <v>186276.07</v>
      </c>
      <c r="J153" s="829">
        <f t="shared" si="3"/>
        <v>9.7312746444777165E-2</v>
      </c>
    </row>
    <row r="154" spans="1:11" hidden="1" x14ac:dyDescent="0.25">
      <c r="A154" s="400" t="s">
        <v>3445</v>
      </c>
      <c r="B154" s="430" t="s">
        <v>3446</v>
      </c>
      <c r="C154" s="402">
        <v>2239166.56</v>
      </c>
      <c r="D154" s="402">
        <v>0</v>
      </c>
      <c r="E154" s="402">
        <v>2239166.56</v>
      </c>
      <c r="H154" s="402">
        <v>2239166.56</v>
      </c>
      <c r="I154" s="402">
        <f>+IFERROR(VLOOKUP(A154,'CE 2021'!D:G,4,0),0)</f>
        <v>2373795.81</v>
      </c>
      <c r="J154" s="829">
        <f t="shared" si="3"/>
        <v>6.0124714438393623E-2</v>
      </c>
    </row>
    <row r="155" spans="1:11" hidden="1" x14ac:dyDescent="0.25">
      <c r="A155" s="397" t="s">
        <v>391</v>
      </c>
      <c r="B155" s="428" t="s">
        <v>3447</v>
      </c>
      <c r="C155" s="429">
        <v>0</v>
      </c>
      <c r="D155" s="429">
        <v>0</v>
      </c>
      <c r="E155" s="429">
        <v>0</v>
      </c>
      <c r="H155" s="429">
        <v>0</v>
      </c>
      <c r="I155" s="429">
        <f>+IFERROR(VLOOKUP(A155,'CE 2021'!D:G,4,0),0)</f>
        <v>0</v>
      </c>
      <c r="J155" s="829">
        <f t="shared" si="3"/>
        <v>-1</v>
      </c>
    </row>
    <row r="156" spans="1:11" ht="30" hidden="1" x14ac:dyDescent="0.25">
      <c r="A156" s="400" t="s">
        <v>3448</v>
      </c>
      <c r="B156" s="430" t="s">
        <v>3449</v>
      </c>
      <c r="C156" s="402">
        <v>0</v>
      </c>
      <c r="D156" s="402">
        <v>0</v>
      </c>
      <c r="E156" s="402">
        <v>0</v>
      </c>
      <c r="H156" s="402">
        <v>0</v>
      </c>
      <c r="I156" s="402">
        <f>+IFERROR(VLOOKUP(A156,'CE 2021'!D:G,4,0),0)</f>
        <v>0</v>
      </c>
      <c r="J156" s="829">
        <f t="shared" si="3"/>
        <v>-1</v>
      </c>
    </row>
    <row r="157" spans="1:11" ht="30" hidden="1" x14ac:dyDescent="0.25">
      <c r="A157" s="400" t="s">
        <v>3450</v>
      </c>
      <c r="B157" s="430" t="s">
        <v>3451</v>
      </c>
      <c r="C157" s="402">
        <v>0</v>
      </c>
      <c r="D157" s="402">
        <v>0</v>
      </c>
      <c r="E157" s="402">
        <v>0</v>
      </c>
      <c r="H157" s="402">
        <v>0</v>
      </c>
      <c r="I157" s="402">
        <f>+IFERROR(VLOOKUP(A157,'CE 2021'!D:G,4,0),0)</f>
        <v>0</v>
      </c>
      <c r="J157" s="829">
        <f t="shared" si="3"/>
        <v>-1</v>
      </c>
    </row>
    <row r="158" spans="1:11" hidden="1" x14ac:dyDescent="0.25">
      <c r="A158" s="400" t="s">
        <v>3452</v>
      </c>
      <c r="B158" s="430" t="s">
        <v>3453</v>
      </c>
      <c r="C158" s="402">
        <v>0</v>
      </c>
      <c r="D158" s="402">
        <v>0</v>
      </c>
      <c r="E158" s="402">
        <v>0</v>
      </c>
      <c r="H158" s="402">
        <v>0</v>
      </c>
      <c r="I158" s="402">
        <f>+IFERROR(VLOOKUP(A158,'CE 2021'!D:G,4,0),0)</f>
        <v>0</v>
      </c>
      <c r="J158" s="829">
        <f t="shared" si="3"/>
        <v>-1</v>
      </c>
    </row>
    <row r="159" spans="1:11" hidden="1" x14ac:dyDescent="0.25">
      <c r="A159" s="397" t="s">
        <v>393</v>
      </c>
      <c r="B159" s="428" t="s">
        <v>394</v>
      </c>
      <c r="C159" s="429">
        <v>16408</v>
      </c>
      <c r="D159" s="429">
        <v>0</v>
      </c>
      <c r="E159" s="429">
        <v>16408</v>
      </c>
      <c r="H159" s="429">
        <v>16408</v>
      </c>
      <c r="I159" s="429">
        <f>+IFERROR(VLOOKUP(A159,'CE 2021'!D:G,4,0),0)</f>
        <v>16408</v>
      </c>
      <c r="J159" s="829">
        <f t="shared" si="3"/>
        <v>0</v>
      </c>
    </row>
    <row r="160" spans="1:11" ht="30" hidden="1" x14ac:dyDescent="0.25">
      <c r="A160" s="400" t="s">
        <v>395</v>
      </c>
      <c r="B160" s="430" t="s">
        <v>3454</v>
      </c>
      <c r="C160" s="402">
        <v>16408</v>
      </c>
      <c r="D160" s="402">
        <v>0</v>
      </c>
      <c r="E160" s="402">
        <v>16408</v>
      </c>
      <c r="H160" s="402">
        <v>16408</v>
      </c>
      <c r="I160" s="402">
        <f>+IFERROR(VLOOKUP(A160,'CE 2021'!D:G,4,0),0)</f>
        <v>16408</v>
      </c>
      <c r="J160" s="829">
        <f t="shared" si="3"/>
        <v>0</v>
      </c>
    </row>
    <row r="161" spans="1:10" ht="30" hidden="1" x14ac:dyDescent="0.25">
      <c r="A161" s="400" t="s">
        <v>397</v>
      </c>
      <c r="B161" s="430" t="s">
        <v>3455</v>
      </c>
      <c r="C161" s="402">
        <v>0</v>
      </c>
      <c r="D161" s="402">
        <v>0</v>
      </c>
      <c r="E161" s="402">
        <v>0</v>
      </c>
      <c r="H161" s="402">
        <v>0</v>
      </c>
      <c r="I161" s="402">
        <f>+IFERROR(VLOOKUP(A161,'CE 2021'!D:G,4,0),0)</f>
        <v>0</v>
      </c>
      <c r="J161" s="829">
        <f t="shared" si="3"/>
        <v>-1</v>
      </c>
    </row>
    <row r="162" spans="1:10" hidden="1" x14ac:dyDescent="0.25">
      <c r="A162" s="400" t="s">
        <v>399</v>
      </c>
      <c r="B162" s="430" t="s">
        <v>400</v>
      </c>
      <c r="C162" s="402">
        <v>0</v>
      </c>
      <c r="D162" s="402">
        <v>0</v>
      </c>
      <c r="E162" s="402">
        <v>0</v>
      </c>
      <c r="H162" s="402">
        <v>0</v>
      </c>
      <c r="I162" s="402">
        <f>+IFERROR(VLOOKUP(A162,'CE 2021'!D:G,4,0),0)</f>
        <v>0</v>
      </c>
      <c r="J162" s="829">
        <f t="shared" si="3"/>
        <v>-1</v>
      </c>
    </row>
    <row r="163" spans="1:10" hidden="1" x14ac:dyDescent="0.25">
      <c r="A163" s="397" t="s">
        <v>402</v>
      </c>
      <c r="B163" s="428" t="s">
        <v>403</v>
      </c>
      <c r="C163" s="429">
        <v>34073672.629999995</v>
      </c>
      <c r="D163" s="429">
        <v>0</v>
      </c>
      <c r="E163" s="429">
        <v>34073672.629999995</v>
      </c>
      <c r="H163" s="429">
        <v>34073672.629999995</v>
      </c>
      <c r="I163" s="429">
        <f>+IFERROR(VLOOKUP(A163,'CE 2021'!D:G,4,0),0)</f>
        <v>40718906.369999997</v>
      </c>
      <c r="J163" s="829">
        <f t="shared" si="3"/>
        <v>0.19502546180329383</v>
      </c>
    </row>
    <row r="164" spans="1:10" hidden="1" x14ac:dyDescent="0.25">
      <c r="A164" s="400" t="s">
        <v>404</v>
      </c>
      <c r="B164" s="430" t="s">
        <v>405</v>
      </c>
      <c r="C164" s="402">
        <v>19659203.43</v>
      </c>
      <c r="D164" s="402">
        <v>0</v>
      </c>
      <c r="E164" s="402">
        <v>19659203.43</v>
      </c>
      <c r="H164" s="402">
        <v>19659203.43</v>
      </c>
      <c r="I164" s="402">
        <f>+IFERROR(VLOOKUP(A164,'CE 2021'!D:G,4,0),0)</f>
        <v>21946243.25</v>
      </c>
      <c r="J164" s="829">
        <f t="shared" si="3"/>
        <v>0.11633430765103991</v>
      </c>
    </row>
    <row r="165" spans="1:10" hidden="1" x14ac:dyDescent="0.25">
      <c r="A165" s="400" t="s">
        <v>410</v>
      </c>
      <c r="B165" s="430" t="s">
        <v>411</v>
      </c>
      <c r="C165" s="402">
        <v>5469426.3300000001</v>
      </c>
      <c r="D165" s="402">
        <v>0</v>
      </c>
      <c r="E165" s="402">
        <v>5469426.3300000001</v>
      </c>
      <c r="H165" s="402">
        <v>5469426.3300000001</v>
      </c>
      <c r="I165" s="402">
        <f>+IFERROR(VLOOKUP(A165,'CE 2021'!D:G,4,0),0)</f>
        <v>5195955.01</v>
      </c>
      <c r="J165" s="829">
        <f t="shared" si="3"/>
        <v>-5.0000000639920938E-2</v>
      </c>
    </row>
    <row r="166" spans="1:10" hidden="1" x14ac:dyDescent="0.25">
      <c r="A166" s="400" t="s">
        <v>413</v>
      </c>
      <c r="B166" s="430" t="s">
        <v>414</v>
      </c>
      <c r="C166" s="402">
        <v>8945042.8699999992</v>
      </c>
      <c r="D166" s="402">
        <v>0</v>
      </c>
      <c r="E166" s="402">
        <v>8945042.8699999992</v>
      </c>
      <c r="H166" s="402">
        <v>8945042.8699999992</v>
      </c>
      <c r="I166" s="402">
        <f>+IFERROR(VLOOKUP(A166,'CE 2021'!D:G,4,0),0)</f>
        <v>13576708.109999999</v>
      </c>
      <c r="J166" s="829">
        <f t="shared" si="3"/>
        <v>0.5177912847722328</v>
      </c>
    </row>
    <row r="167" spans="1:10" hidden="1" x14ac:dyDescent="0.25">
      <c r="A167" s="397" t="s">
        <v>416</v>
      </c>
      <c r="B167" s="431" t="s">
        <v>417</v>
      </c>
      <c r="C167" s="402">
        <v>1083249.6499999999</v>
      </c>
      <c r="D167" s="402">
        <v>0</v>
      </c>
      <c r="E167" s="402">
        <v>1083249.6499999999</v>
      </c>
      <c r="H167" s="402">
        <v>1083249.6499999999</v>
      </c>
      <c r="I167" s="402">
        <f>+IFERROR(VLOOKUP(A167,'CE 2021'!D:G,4,0),0)</f>
        <v>1071831.28</v>
      </c>
      <c r="J167" s="829">
        <f t="shared" si="3"/>
        <v>-1.0540848086126653E-2</v>
      </c>
    </row>
    <row r="168" spans="1:10" hidden="1" x14ac:dyDescent="0.25">
      <c r="A168" s="397" t="s">
        <v>419</v>
      </c>
      <c r="B168" s="431" t="s">
        <v>420</v>
      </c>
      <c r="C168" s="402">
        <v>4838865.9800000004</v>
      </c>
      <c r="D168" s="402">
        <v>0</v>
      </c>
      <c r="E168" s="402">
        <v>4838865.9800000004</v>
      </c>
      <c r="H168" s="402">
        <v>4838865.9800000004</v>
      </c>
      <c r="I168" s="402">
        <f>+IFERROR(VLOOKUP(A168,'CE 2021'!D:G,4,0),0)</f>
        <v>4843790.9000000004</v>
      </c>
      <c r="J168" s="829">
        <f t="shared" si="3"/>
        <v>1.0177839230007812E-3</v>
      </c>
    </row>
    <row r="169" spans="1:10" hidden="1" x14ac:dyDescent="0.25">
      <c r="A169" s="397" t="s">
        <v>422</v>
      </c>
      <c r="B169" s="431" t="s">
        <v>423</v>
      </c>
      <c r="C169" s="402">
        <v>0</v>
      </c>
      <c r="D169" s="402">
        <v>0</v>
      </c>
      <c r="E169" s="402">
        <v>0</v>
      </c>
      <c r="H169" s="402">
        <v>0</v>
      </c>
      <c r="I169" s="402">
        <f>+IFERROR(VLOOKUP(A169,'CE 2021'!D:G,4,0),0)</f>
        <v>0</v>
      </c>
      <c r="J169" s="829">
        <f t="shared" si="3"/>
        <v>-1</v>
      </c>
    </row>
    <row r="170" spans="1:10" hidden="1" x14ac:dyDescent="0.25">
      <c r="A170" s="397" t="s">
        <v>424</v>
      </c>
      <c r="B170" s="431" t="s">
        <v>425</v>
      </c>
      <c r="C170" s="402">
        <v>13128.85</v>
      </c>
      <c r="D170" s="402">
        <v>0</v>
      </c>
      <c r="E170" s="402">
        <v>13128.85</v>
      </c>
      <c r="H170" s="402">
        <v>13128.85</v>
      </c>
      <c r="I170" s="402">
        <f>+IFERROR(VLOOKUP(A170,'CE 2021'!D:G,4,0),0)</f>
        <v>13128.85</v>
      </c>
      <c r="J170" s="829">
        <f t="shared" si="3"/>
        <v>0</v>
      </c>
    </row>
    <row r="171" spans="1:10" hidden="1" x14ac:dyDescent="0.25">
      <c r="A171" s="397" t="s">
        <v>427</v>
      </c>
      <c r="B171" s="432" t="s">
        <v>428</v>
      </c>
      <c r="C171" s="402">
        <v>293872.56</v>
      </c>
      <c r="D171" s="402">
        <v>0</v>
      </c>
      <c r="E171" s="402">
        <v>293872.56</v>
      </c>
      <c r="H171" s="402">
        <v>293872.56</v>
      </c>
      <c r="I171" s="402">
        <f>+IFERROR(VLOOKUP(A171,'CE 2021'!D:G,4,0),0)</f>
        <v>282111.67</v>
      </c>
      <c r="J171" s="829">
        <f t="shared" si="3"/>
        <v>-4.00203748182546E-2</v>
      </c>
    </row>
    <row r="172" spans="1:10" ht="30" hidden="1" x14ac:dyDescent="0.25">
      <c r="A172" s="397" t="s">
        <v>430</v>
      </c>
      <c r="B172" s="428" t="s">
        <v>3456</v>
      </c>
      <c r="C172" s="429">
        <v>0</v>
      </c>
      <c r="D172" s="429">
        <v>0</v>
      </c>
      <c r="E172" s="429">
        <v>0</v>
      </c>
      <c r="H172" s="429">
        <v>0</v>
      </c>
      <c r="I172" s="429">
        <f>+IFERROR(VLOOKUP(A172,'CE 2021'!D:G,4,0),0)</f>
        <v>0</v>
      </c>
      <c r="J172" s="829">
        <f t="shared" si="3"/>
        <v>-1</v>
      </c>
    </row>
    <row r="173" spans="1:10" hidden="1" x14ac:dyDescent="0.25">
      <c r="A173" s="397" t="s">
        <v>3457</v>
      </c>
      <c r="B173" s="431" t="s">
        <v>3458</v>
      </c>
      <c r="C173" s="402">
        <v>0</v>
      </c>
      <c r="D173" s="402">
        <v>0</v>
      </c>
      <c r="E173" s="402">
        <v>0</v>
      </c>
      <c r="H173" s="402">
        <v>0</v>
      </c>
      <c r="I173" s="402">
        <f>+IFERROR(VLOOKUP(A173,'CE 2021'!D:G,4,0),0)</f>
        <v>0</v>
      </c>
      <c r="J173" s="829">
        <f t="shared" si="3"/>
        <v>-1</v>
      </c>
    </row>
    <row r="174" spans="1:10" hidden="1" x14ac:dyDescent="0.25">
      <c r="A174" s="397" t="s">
        <v>3459</v>
      </c>
      <c r="B174" s="431" t="s">
        <v>3460</v>
      </c>
      <c r="C174" s="402">
        <v>0</v>
      </c>
      <c r="D174" s="402">
        <v>0</v>
      </c>
      <c r="E174" s="402">
        <v>0</v>
      </c>
      <c r="H174" s="402">
        <v>0</v>
      </c>
      <c r="I174" s="402">
        <f>+IFERROR(VLOOKUP(A174,'CE 2021'!D:G,4,0),0)</f>
        <v>0</v>
      </c>
      <c r="J174" s="829">
        <f t="shared" si="3"/>
        <v>-1</v>
      </c>
    </row>
    <row r="175" spans="1:10" hidden="1" x14ac:dyDescent="0.25">
      <c r="A175" s="397" t="s">
        <v>3461</v>
      </c>
      <c r="B175" s="431" t="s">
        <v>3462</v>
      </c>
      <c r="C175" s="402">
        <v>0</v>
      </c>
      <c r="D175" s="402">
        <v>0</v>
      </c>
      <c r="E175" s="402">
        <v>0</v>
      </c>
      <c r="H175" s="402">
        <v>0</v>
      </c>
      <c r="I175" s="402">
        <f>+IFERROR(VLOOKUP(A175,'CE 2021'!D:G,4,0),0)</f>
        <v>0</v>
      </c>
      <c r="J175" s="829">
        <f t="shared" si="3"/>
        <v>-1</v>
      </c>
    </row>
    <row r="176" spans="1:10" hidden="1" x14ac:dyDescent="0.25">
      <c r="A176" s="397" t="s">
        <v>3463</v>
      </c>
      <c r="B176" s="431" t="s">
        <v>3464</v>
      </c>
      <c r="C176" s="402">
        <v>0</v>
      </c>
      <c r="D176" s="402">
        <v>0</v>
      </c>
      <c r="E176" s="402">
        <v>0</v>
      </c>
      <c r="H176" s="402">
        <v>0</v>
      </c>
      <c r="I176" s="402">
        <f>+IFERROR(VLOOKUP(A176,'CE 2021'!D:G,4,0),0)</f>
        <v>0</v>
      </c>
      <c r="J176" s="829">
        <f t="shared" si="3"/>
        <v>-1</v>
      </c>
    </row>
    <row r="177" spans="1:11" hidden="1" x14ac:dyDescent="0.25">
      <c r="A177" s="397" t="s">
        <v>3465</v>
      </c>
      <c r="B177" s="431" t="s">
        <v>3466</v>
      </c>
      <c r="C177" s="402">
        <v>0</v>
      </c>
      <c r="D177" s="402">
        <v>0</v>
      </c>
      <c r="E177" s="402">
        <v>0</v>
      </c>
      <c r="H177" s="402">
        <v>0</v>
      </c>
      <c r="I177" s="402">
        <f>+IFERROR(VLOOKUP(A177,'CE 2021'!D:G,4,0),0)</f>
        <v>0</v>
      </c>
      <c r="J177" s="829">
        <f t="shared" si="3"/>
        <v>-1</v>
      </c>
    </row>
    <row r="178" spans="1:11" hidden="1" x14ac:dyDescent="0.25">
      <c r="A178" s="397" t="s">
        <v>3467</v>
      </c>
      <c r="B178" s="431" t="s">
        <v>3468</v>
      </c>
      <c r="C178" s="402">
        <v>0</v>
      </c>
      <c r="D178" s="402">
        <v>0</v>
      </c>
      <c r="E178" s="402">
        <v>0</v>
      </c>
      <c r="H178" s="402">
        <v>0</v>
      </c>
      <c r="I178" s="402">
        <f>+IFERROR(VLOOKUP(A178,'CE 2021'!D:G,4,0),0)</f>
        <v>0</v>
      </c>
      <c r="J178" s="829">
        <f t="shared" si="3"/>
        <v>-1</v>
      </c>
    </row>
    <row r="179" spans="1:11" hidden="1" x14ac:dyDescent="0.25">
      <c r="A179" s="397" t="s">
        <v>3469</v>
      </c>
      <c r="B179" s="431" t="s">
        <v>3470</v>
      </c>
      <c r="C179" s="402">
        <v>0</v>
      </c>
      <c r="D179" s="402">
        <v>0</v>
      </c>
      <c r="E179" s="402">
        <v>0</v>
      </c>
      <c r="H179" s="402">
        <v>0</v>
      </c>
      <c r="I179" s="402">
        <f>+IFERROR(VLOOKUP(A179,'CE 2021'!D:G,4,0),0)</f>
        <v>0</v>
      </c>
      <c r="J179" s="829">
        <f t="shared" si="3"/>
        <v>-1</v>
      </c>
    </row>
    <row r="180" spans="1:11" hidden="1" x14ac:dyDescent="0.25">
      <c r="A180" s="397" t="s">
        <v>3471</v>
      </c>
      <c r="B180" s="432" t="s">
        <v>3472</v>
      </c>
      <c r="C180" s="402">
        <v>0</v>
      </c>
      <c r="D180" s="402">
        <v>0</v>
      </c>
      <c r="E180" s="402">
        <v>0</v>
      </c>
      <c r="H180" s="402">
        <v>0</v>
      </c>
      <c r="I180" s="402">
        <f>+IFERROR(VLOOKUP(A180,'CE 2021'!D:G,4,0),0)</f>
        <v>0</v>
      </c>
      <c r="J180" s="829">
        <f t="shared" si="3"/>
        <v>-1</v>
      </c>
    </row>
    <row r="181" spans="1:11" hidden="1" x14ac:dyDescent="0.25">
      <c r="A181" s="394" t="s">
        <v>432</v>
      </c>
      <c r="B181" s="433" t="s">
        <v>433</v>
      </c>
      <c r="C181" s="427">
        <v>1572542.67</v>
      </c>
      <c r="D181" s="427">
        <v>0</v>
      </c>
      <c r="E181" s="427">
        <v>1572542.67</v>
      </c>
      <c r="H181" s="427">
        <v>1572542.67</v>
      </c>
      <c r="I181" s="427">
        <f>+IFERROR(VLOOKUP(A181,'CE 2021'!D:G,4,0),0)</f>
        <v>1722099.9800000002</v>
      </c>
      <c r="J181" s="829">
        <f t="shared" si="3"/>
        <v>9.5105406583339436E-2</v>
      </c>
    </row>
    <row r="182" spans="1:11" hidden="1" x14ac:dyDescent="0.25">
      <c r="A182" s="397" t="s">
        <v>434</v>
      </c>
      <c r="B182" s="431" t="s">
        <v>435</v>
      </c>
      <c r="C182" s="402">
        <v>81524.41</v>
      </c>
      <c r="D182" s="402">
        <v>0</v>
      </c>
      <c r="E182" s="402">
        <v>81524.41</v>
      </c>
      <c r="H182" s="402">
        <v>81524.41</v>
      </c>
      <c r="I182" s="402">
        <f>+IFERROR(VLOOKUP(A182,'CE 2021'!D:G,4,0),0)</f>
        <v>73849.77</v>
      </c>
      <c r="J182" s="829">
        <f t="shared" si="3"/>
        <v>-9.4139166416537079E-2</v>
      </c>
    </row>
    <row r="183" spans="1:11" hidden="1" x14ac:dyDescent="0.25">
      <c r="A183" s="397" t="s">
        <v>437</v>
      </c>
      <c r="B183" s="431" t="s">
        <v>438</v>
      </c>
      <c r="C183" s="402">
        <v>424964.04</v>
      </c>
      <c r="D183" s="402">
        <v>0</v>
      </c>
      <c r="E183" s="402">
        <v>424964.04</v>
      </c>
      <c r="H183" s="402">
        <v>424964.04</v>
      </c>
      <c r="I183" s="402">
        <f>+IFERROR(VLOOKUP(A183,'CE 2021'!D:G,4,0),0)</f>
        <v>434074.45</v>
      </c>
      <c r="J183" s="829">
        <f t="shared" si="3"/>
        <v>2.1438072736695624E-2</v>
      </c>
    </row>
    <row r="184" spans="1:11" hidden="1" x14ac:dyDescent="0.25">
      <c r="A184" s="397" t="s">
        <v>439</v>
      </c>
      <c r="B184" s="432" t="s">
        <v>440</v>
      </c>
      <c r="C184" s="402">
        <v>324788.30000000005</v>
      </c>
      <c r="D184" s="402">
        <v>0</v>
      </c>
      <c r="E184" s="402">
        <v>324788.30000000005</v>
      </c>
      <c r="H184" s="402">
        <v>324788.30000000005</v>
      </c>
      <c r="I184" s="402">
        <f>+IFERROR(VLOOKUP(A184,'CE 2021'!D:G,4,0),0)</f>
        <v>314452.75</v>
      </c>
      <c r="J184" s="829">
        <f t="shared" si="3"/>
        <v>-3.1822420943119045E-2</v>
      </c>
    </row>
    <row r="185" spans="1:11" hidden="1" x14ac:dyDescent="0.25">
      <c r="A185" s="397" t="s">
        <v>443</v>
      </c>
      <c r="B185" s="432" t="s">
        <v>444</v>
      </c>
      <c r="C185" s="402">
        <v>608369.22</v>
      </c>
      <c r="D185" s="402">
        <v>0</v>
      </c>
      <c r="E185" s="402">
        <v>608369.22</v>
      </c>
      <c r="H185" s="402">
        <v>608369.22</v>
      </c>
      <c r="I185" s="402">
        <f>+IFERROR(VLOOKUP(A185,'CE 2021'!D:G,4,0),0)</f>
        <v>569598.13</v>
      </c>
      <c r="J185" s="829">
        <f t="shared" si="3"/>
        <v>-6.3729539111133771E-2</v>
      </c>
    </row>
    <row r="186" spans="1:11" hidden="1" x14ac:dyDescent="0.25">
      <c r="A186" s="397" t="s">
        <v>446</v>
      </c>
      <c r="B186" s="432" t="s">
        <v>447</v>
      </c>
      <c r="C186" s="402">
        <v>59839.53</v>
      </c>
      <c r="D186" s="402">
        <v>0</v>
      </c>
      <c r="E186" s="402">
        <v>59839.53</v>
      </c>
      <c r="H186" s="402">
        <v>59839.53</v>
      </c>
      <c r="I186" s="402">
        <f>+IFERROR(VLOOKUP(A186,'CE 2021'!D:G,4,0),0)</f>
        <v>74072.34</v>
      </c>
      <c r="J186" s="829">
        <f t="shared" si="3"/>
        <v>0.23784962883231198</v>
      </c>
    </row>
    <row r="187" spans="1:11" hidden="1" x14ac:dyDescent="0.25">
      <c r="A187" s="397" t="s">
        <v>449</v>
      </c>
      <c r="B187" s="431" t="s">
        <v>450</v>
      </c>
      <c r="C187" s="402">
        <v>73057.17</v>
      </c>
      <c r="D187" s="402">
        <v>0</v>
      </c>
      <c r="E187" s="402">
        <v>73057.17</v>
      </c>
      <c r="H187" s="402">
        <v>73057.17</v>
      </c>
      <c r="I187" s="402">
        <f>+IFERROR(VLOOKUP(A187,'CE 2021'!D:G,4,0),0)</f>
        <v>256052.54</v>
      </c>
      <c r="J187" s="829">
        <f t="shared" si="3"/>
        <v>2.5048242355952195</v>
      </c>
    </row>
    <row r="188" spans="1:11" ht="30" hidden="1" x14ac:dyDescent="0.25">
      <c r="A188" s="397" t="s">
        <v>452</v>
      </c>
      <c r="B188" s="431" t="s">
        <v>3473</v>
      </c>
      <c r="C188" s="402">
        <v>0</v>
      </c>
      <c r="D188" s="402">
        <v>0</v>
      </c>
      <c r="E188" s="402">
        <v>0</v>
      </c>
      <c r="H188" s="402">
        <v>0</v>
      </c>
      <c r="I188" s="402">
        <f>+IFERROR(VLOOKUP(A188,'CE 2021'!D:G,4,0),0)</f>
        <v>0</v>
      </c>
      <c r="J188" s="829">
        <f t="shared" si="3"/>
        <v>-1</v>
      </c>
    </row>
    <row r="189" spans="1:11" x14ac:dyDescent="0.25">
      <c r="A189" s="409" t="s">
        <v>454</v>
      </c>
      <c r="B189" s="424" t="s">
        <v>455</v>
      </c>
      <c r="C189" s="425">
        <v>378739053.03000009</v>
      </c>
      <c r="D189" s="425">
        <v>4686159.63</v>
      </c>
      <c r="E189" s="425">
        <v>374052893.4000001</v>
      </c>
      <c r="H189" s="425">
        <v>378739053.03000009</v>
      </c>
      <c r="I189" s="425">
        <f>+IFERROR(VLOOKUP(A189,'CE 2021'!D:G,4,0),0)</f>
        <v>377489065.44999993</v>
      </c>
      <c r="J189" s="829">
        <f t="shared" si="3"/>
        <v>-3.3003926318132537E-3</v>
      </c>
      <c r="K189" s="830" t="s">
        <v>4137</v>
      </c>
    </row>
    <row r="190" spans="1:11" hidden="1" x14ac:dyDescent="0.25">
      <c r="A190" s="394" t="s">
        <v>456</v>
      </c>
      <c r="B190" s="433" t="s">
        <v>457</v>
      </c>
      <c r="C190" s="427">
        <v>344417198.10000008</v>
      </c>
      <c r="D190" s="427">
        <v>4686159.63</v>
      </c>
      <c r="E190" s="427">
        <v>339731038.47000009</v>
      </c>
      <c r="H190" s="427">
        <v>344417198.10000008</v>
      </c>
      <c r="I190" s="427">
        <f>+IFERROR(VLOOKUP(A190,'CE 2021'!D:G,4,0),0)</f>
        <v>338225997.16999996</v>
      </c>
      <c r="J190" s="829">
        <f t="shared" si="3"/>
        <v>-1.7975876245885147E-2</v>
      </c>
    </row>
    <row r="191" spans="1:11" hidden="1" x14ac:dyDescent="0.25">
      <c r="A191" s="394" t="s">
        <v>458</v>
      </c>
      <c r="B191" s="434" t="s">
        <v>459</v>
      </c>
      <c r="C191" s="435">
        <v>47673122.140000001</v>
      </c>
      <c r="D191" s="435">
        <v>0</v>
      </c>
      <c r="E191" s="435">
        <v>47673122.140000001</v>
      </c>
      <c r="H191" s="435">
        <v>47673122.140000001</v>
      </c>
      <c r="I191" s="435">
        <f>+IFERROR(VLOOKUP(A191,'CE 2021'!D:G,4,0),0)</f>
        <v>48059043.210000008</v>
      </c>
      <c r="J191" s="829">
        <f t="shared" si="3"/>
        <v>8.0951499015877726E-3</v>
      </c>
    </row>
    <row r="192" spans="1:11" hidden="1" x14ac:dyDescent="0.25">
      <c r="A192" s="397" t="s">
        <v>460</v>
      </c>
      <c r="B192" s="428" t="s">
        <v>461</v>
      </c>
      <c r="C192" s="429">
        <v>47367429</v>
      </c>
      <c r="D192" s="429">
        <v>0</v>
      </c>
      <c r="E192" s="429">
        <v>47367429</v>
      </c>
      <c r="H192" s="429">
        <v>47367429</v>
      </c>
      <c r="I192" s="429">
        <f>+IFERROR(VLOOKUP(A192,'CE 2021'!D:G,4,0),0)</f>
        <v>47753350.070000008</v>
      </c>
      <c r="J192" s="829">
        <f t="shared" si="3"/>
        <v>8.1473932224611634E-3</v>
      </c>
    </row>
    <row r="193" spans="1:14" hidden="1" x14ac:dyDescent="0.25">
      <c r="A193" s="397" t="s">
        <v>462</v>
      </c>
      <c r="B193" s="431" t="s">
        <v>463</v>
      </c>
      <c r="C193" s="402">
        <v>32347511.759999998</v>
      </c>
      <c r="D193" s="402">
        <v>0</v>
      </c>
      <c r="E193" s="402">
        <v>32347511.759999998</v>
      </c>
      <c r="H193" s="402">
        <v>32347511.759999998</v>
      </c>
      <c r="I193" s="402">
        <f>+IFERROR(VLOOKUP(A193,'CE 2021'!D:G,4,0),0)</f>
        <v>31801312.260000002</v>
      </c>
      <c r="J193" s="829">
        <f t="shared" si="3"/>
        <v>-1.6885363673486919E-2</v>
      </c>
    </row>
    <row r="194" spans="1:14" hidden="1" x14ac:dyDescent="0.25">
      <c r="A194" s="397" t="s">
        <v>466</v>
      </c>
      <c r="B194" s="431" t="s">
        <v>467</v>
      </c>
      <c r="C194" s="402">
        <v>8086670.4800000004</v>
      </c>
      <c r="D194" s="402">
        <v>0</v>
      </c>
      <c r="E194" s="402">
        <v>8086670.4800000004</v>
      </c>
      <c r="H194" s="402">
        <v>8086670.4800000004</v>
      </c>
      <c r="I194" s="402">
        <f>+IFERROR(VLOOKUP(A194,'CE 2021'!D:G,4,0),0)</f>
        <v>7940612.8999999994</v>
      </c>
      <c r="J194" s="829">
        <f t="shared" si="3"/>
        <v>-1.8061522398029162E-2</v>
      </c>
    </row>
    <row r="195" spans="1:14" hidden="1" x14ac:dyDescent="0.25">
      <c r="A195" s="397" t="s">
        <v>470</v>
      </c>
      <c r="B195" s="431" t="s">
        <v>471</v>
      </c>
      <c r="C195" s="402">
        <v>3274444.7</v>
      </c>
      <c r="D195" s="402">
        <v>0</v>
      </c>
      <c r="E195" s="402">
        <v>3274444.7</v>
      </c>
      <c r="H195" s="402">
        <v>3274444.7</v>
      </c>
      <c r="I195" s="402">
        <f>+IFERROR(VLOOKUP(A195,'CE 2021'!D:G,4,0),0)</f>
        <v>4248222.03</v>
      </c>
      <c r="J195" s="829">
        <f t="shared" si="3"/>
        <v>0.29738701343772878</v>
      </c>
    </row>
    <row r="196" spans="1:14" hidden="1" x14ac:dyDescent="0.25">
      <c r="A196" s="397" t="s">
        <v>474</v>
      </c>
      <c r="B196" s="432" t="s">
        <v>475</v>
      </c>
      <c r="C196" s="402">
        <v>3658802.0599999996</v>
      </c>
      <c r="D196" s="402">
        <v>0</v>
      </c>
      <c r="E196" s="402">
        <v>3658802.0599999996</v>
      </c>
      <c r="H196" s="402">
        <v>3658802.0599999996</v>
      </c>
      <c r="I196" s="402">
        <f>+IFERROR(VLOOKUP(A196,'CE 2021'!D:G,4,0),0)</f>
        <v>3763202.88</v>
      </c>
      <c r="J196" s="829">
        <f t="shared" si="3"/>
        <v>2.8534153607642887E-2</v>
      </c>
    </row>
    <row r="197" spans="1:14" ht="30" hidden="1" x14ac:dyDescent="0.25">
      <c r="A197" s="397" t="s">
        <v>480</v>
      </c>
      <c r="B197" s="431" t="s">
        <v>3474</v>
      </c>
      <c r="C197" s="402">
        <v>119700</v>
      </c>
      <c r="D197" s="402">
        <v>0</v>
      </c>
      <c r="E197" s="402">
        <v>119700</v>
      </c>
      <c r="H197" s="402">
        <v>119700</v>
      </c>
      <c r="I197" s="402">
        <f>+IFERROR(VLOOKUP(A197,'CE 2021'!D:G,4,0),0)</f>
        <v>119700</v>
      </c>
      <c r="J197" s="829">
        <f t="shared" si="3"/>
        <v>0</v>
      </c>
      <c r="K197" t="s">
        <v>4134</v>
      </c>
      <c r="M197" t="s">
        <v>4134</v>
      </c>
      <c r="N197" t="s">
        <v>4134</v>
      </c>
    </row>
    <row r="198" spans="1:14" ht="30" hidden="1" x14ac:dyDescent="0.25">
      <c r="A198" s="397" t="s">
        <v>482</v>
      </c>
      <c r="B198" s="432" t="s">
        <v>3475</v>
      </c>
      <c r="C198" s="402">
        <v>185993.14</v>
      </c>
      <c r="D198" s="402">
        <v>0</v>
      </c>
      <c r="E198" s="402">
        <v>185993.14</v>
      </c>
      <c r="H198" s="402">
        <v>185993.14</v>
      </c>
      <c r="I198" s="402">
        <f>+IFERROR(VLOOKUP(A198,'CE 2021'!D:G,4,0),0)</f>
        <v>185993.14</v>
      </c>
      <c r="J198" s="829">
        <f t="shared" si="3"/>
        <v>0</v>
      </c>
      <c r="K198" t="s">
        <v>4134</v>
      </c>
      <c r="M198" t="s">
        <v>4134</v>
      </c>
      <c r="N198" t="s">
        <v>4134</v>
      </c>
    </row>
    <row r="199" spans="1:14" hidden="1" x14ac:dyDescent="0.25">
      <c r="A199" s="394" t="s">
        <v>483</v>
      </c>
      <c r="B199" s="436" t="s">
        <v>484</v>
      </c>
      <c r="C199" s="435">
        <v>54244467.350000001</v>
      </c>
      <c r="D199" s="435">
        <v>0</v>
      </c>
      <c r="E199" s="435">
        <v>54244467.350000001</v>
      </c>
      <c r="H199" s="435">
        <v>54244467.350000001</v>
      </c>
      <c r="I199" s="435">
        <f>+IFERROR(VLOOKUP(A199,'CE 2021'!D:G,4,0),0)</f>
        <v>52466195.329999998</v>
      </c>
      <c r="J199" s="829">
        <f t="shared" si="3"/>
        <v>-3.2782551048498809E-2</v>
      </c>
    </row>
    <row r="200" spans="1:14" hidden="1" x14ac:dyDescent="0.25">
      <c r="A200" s="397" t="s">
        <v>485</v>
      </c>
      <c r="B200" s="431" t="s">
        <v>486</v>
      </c>
      <c r="C200" s="402">
        <v>53368062.25</v>
      </c>
      <c r="D200" s="402">
        <v>0</v>
      </c>
      <c r="E200" s="402">
        <v>53368062.25</v>
      </c>
      <c r="H200" s="402">
        <v>53368062.25</v>
      </c>
      <c r="I200" s="402">
        <f>+IFERROR(VLOOKUP(A200,'CE 2021'!D:G,4,0),0)</f>
        <v>51589790.229999997</v>
      </c>
      <c r="J200" s="829">
        <f t="shared" si="3"/>
        <v>-3.3320902896376015E-2</v>
      </c>
    </row>
    <row r="201" spans="1:14" ht="30" hidden="1" x14ac:dyDescent="0.25">
      <c r="A201" s="397" t="s">
        <v>489</v>
      </c>
      <c r="B201" s="432" t="s">
        <v>3476</v>
      </c>
      <c r="C201" s="402">
        <v>570331</v>
      </c>
      <c r="D201" s="402">
        <v>0</v>
      </c>
      <c r="E201" s="402">
        <v>570331</v>
      </c>
      <c r="H201" s="402">
        <v>570331</v>
      </c>
      <c r="I201" s="402">
        <f>+IFERROR(VLOOKUP(A201,'CE 2021'!D:G,4,0),0)</f>
        <v>570331</v>
      </c>
      <c r="J201" s="829">
        <f t="shared" si="3"/>
        <v>0</v>
      </c>
      <c r="K201" t="s">
        <v>4134</v>
      </c>
      <c r="M201" t="s">
        <v>4134</v>
      </c>
      <c r="N201" t="s">
        <v>4134</v>
      </c>
    </row>
    <row r="202" spans="1:14" hidden="1" x14ac:dyDescent="0.25">
      <c r="A202" s="397" t="s">
        <v>491</v>
      </c>
      <c r="B202" s="431" t="s">
        <v>3477</v>
      </c>
      <c r="C202" s="402">
        <v>306074.09999999998</v>
      </c>
      <c r="D202" s="402">
        <v>0</v>
      </c>
      <c r="E202" s="402">
        <v>306074.09999999998</v>
      </c>
      <c r="H202" s="402">
        <v>306074.09999999998</v>
      </c>
      <c r="I202" s="402">
        <f>+IFERROR(VLOOKUP(A202,'CE 2021'!D:G,4,0),0)</f>
        <v>306074.09999999998</v>
      </c>
      <c r="J202" s="829">
        <f t="shared" si="3"/>
        <v>0</v>
      </c>
    </row>
    <row r="203" spans="1:14" ht="30" hidden="1" x14ac:dyDescent="0.25">
      <c r="A203" s="394" t="s">
        <v>492</v>
      </c>
      <c r="B203" s="436" t="s">
        <v>493</v>
      </c>
      <c r="C203" s="435">
        <v>38056104.060000002</v>
      </c>
      <c r="D203" s="435">
        <v>0</v>
      </c>
      <c r="E203" s="435">
        <v>38056104.060000002</v>
      </c>
      <c r="H203" s="435">
        <v>38056104.060000002</v>
      </c>
      <c r="I203" s="435">
        <f>+IFERROR(VLOOKUP(A203,'CE 2021'!D:G,4,0),0)</f>
        <v>38322496.049999997</v>
      </c>
      <c r="J203" s="829">
        <f t="shared" si="3"/>
        <v>6.9999805965423878E-3</v>
      </c>
    </row>
    <row r="204" spans="1:14" hidden="1" x14ac:dyDescent="0.25">
      <c r="A204" s="397" t="s">
        <v>494</v>
      </c>
      <c r="B204" s="431" t="s">
        <v>3478</v>
      </c>
      <c r="C204" s="402">
        <v>12107918</v>
      </c>
      <c r="D204" s="402">
        <v>0</v>
      </c>
      <c r="E204" s="402">
        <v>12107918</v>
      </c>
      <c r="H204" s="402">
        <v>12107918</v>
      </c>
      <c r="I204" s="402">
        <f>+IFERROR(VLOOKUP(A204,'CE 2021'!D:G,4,0),0)</f>
        <v>12107918</v>
      </c>
      <c r="J204" s="829">
        <f t="shared" si="3"/>
        <v>0</v>
      </c>
    </row>
    <row r="205" spans="1:14" ht="30" hidden="1" x14ac:dyDescent="0.25">
      <c r="A205" s="397" t="s">
        <v>3479</v>
      </c>
      <c r="B205" s="432" t="s">
        <v>3480</v>
      </c>
      <c r="C205" s="402">
        <v>0</v>
      </c>
      <c r="D205" s="402">
        <v>0</v>
      </c>
      <c r="E205" s="402">
        <v>0</v>
      </c>
      <c r="H205" s="402">
        <v>0</v>
      </c>
      <c r="I205" s="402">
        <f>+IFERROR(VLOOKUP(A205,'CE 2021'!D:G,4,0),0)</f>
        <v>0</v>
      </c>
      <c r="J205" s="829">
        <f t="shared" si="3"/>
        <v>-1</v>
      </c>
    </row>
    <row r="206" spans="1:14" hidden="1" x14ac:dyDescent="0.25">
      <c r="A206" s="397" t="s">
        <v>496</v>
      </c>
      <c r="B206" s="432" t="s">
        <v>3481</v>
      </c>
      <c r="C206" s="402">
        <v>0</v>
      </c>
      <c r="D206" s="402">
        <v>0</v>
      </c>
      <c r="E206" s="402">
        <v>0</v>
      </c>
      <c r="H206" s="402">
        <v>0</v>
      </c>
      <c r="I206" s="402">
        <f>+IFERROR(VLOOKUP(A206,'CE 2021'!D:G,4,0),0)</f>
        <v>0</v>
      </c>
      <c r="J206" s="829">
        <f t="shared" si="3"/>
        <v>-1</v>
      </c>
    </row>
    <row r="207" spans="1:14" ht="30" hidden="1" x14ac:dyDescent="0.25">
      <c r="A207" s="397" t="s">
        <v>3482</v>
      </c>
      <c r="B207" s="432" t="s">
        <v>3483</v>
      </c>
      <c r="C207" s="402">
        <v>0</v>
      </c>
      <c r="D207" s="402">
        <v>0</v>
      </c>
      <c r="E207" s="402">
        <v>0</v>
      </c>
      <c r="H207" s="402">
        <v>0</v>
      </c>
      <c r="I207" s="402">
        <f>+IFERROR(VLOOKUP(A207,'CE 2021'!D:G,4,0),0)</f>
        <v>0</v>
      </c>
      <c r="J207" s="829">
        <f t="shared" ref="J207:J270" si="4">+IFERROR(I207/H207,0)-1</f>
        <v>-1</v>
      </c>
    </row>
    <row r="208" spans="1:14" hidden="1" x14ac:dyDescent="0.25">
      <c r="A208" s="397" t="s">
        <v>498</v>
      </c>
      <c r="B208" s="431" t="s">
        <v>3484</v>
      </c>
      <c r="C208" s="402">
        <v>3335375.58</v>
      </c>
      <c r="D208" s="402">
        <v>0</v>
      </c>
      <c r="E208" s="402">
        <v>3335375.58</v>
      </c>
      <c r="H208" s="402">
        <v>3335375.58</v>
      </c>
      <c r="I208" s="402">
        <f>+IFERROR(VLOOKUP(A208,'CE 2021'!D:G,4,0),0)</f>
        <v>3335375.58</v>
      </c>
      <c r="J208" s="829">
        <f t="shared" si="4"/>
        <v>0</v>
      </c>
    </row>
    <row r="209" spans="1:14" ht="30" hidden="1" x14ac:dyDescent="0.25">
      <c r="A209" s="397" t="s">
        <v>3485</v>
      </c>
      <c r="B209" s="432" t="s">
        <v>3486</v>
      </c>
      <c r="C209" s="402">
        <v>0</v>
      </c>
      <c r="D209" s="402">
        <v>0</v>
      </c>
      <c r="E209" s="402">
        <v>0</v>
      </c>
      <c r="H209" s="402">
        <v>0</v>
      </c>
      <c r="I209" s="402">
        <f>+IFERROR(VLOOKUP(A209,'CE 2021'!D:G,4,0),0)</f>
        <v>0</v>
      </c>
      <c r="J209" s="829">
        <f t="shared" si="4"/>
        <v>-1</v>
      </c>
    </row>
    <row r="210" spans="1:14" hidden="1" x14ac:dyDescent="0.25">
      <c r="A210" s="397" t="s">
        <v>499</v>
      </c>
      <c r="B210" s="432" t="s">
        <v>3487</v>
      </c>
      <c r="C210" s="402">
        <v>5358511.95</v>
      </c>
      <c r="D210" s="402">
        <v>0</v>
      </c>
      <c r="E210" s="402">
        <v>5358511.95</v>
      </c>
      <c r="H210" s="402">
        <v>5358511.95</v>
      </c>
      <c r="I210" s="402">
        <f>+IFERROR(VLOOKUP(A210,'CE 2021'!D:G,4,0),0)</f>
        <v>5453101.3700000001</v>
      </c>
      <c r="J210" s="829">
        <f t="shared" si="4"/>
        <v>1.7652180471483314E-2</v>
      </c>
    </row>
    <row r="211" spans="1:14" hidden="1" x14ac:dyDescent="0.25">
      <c r="A211" s="397" t="s">
        <v>503</v>
      </c>
      <c r="B211" s="437" t="s">
        <v>3488</v>
      </c>
      <c r="C211" s="429">
        <v>17254298.530000001</v>
      </c>
      <c r="D211" s="429">
        <v>0</v>
      </c>
      <c r="E211" s="429">
        <v>17254298.530000001</v>
      </c>
      <c r="H211" s="429">
        <v>17254298.530000001</v>
      </c>
      <c r="I211" s="429">
        <f>+IFERROR(VLOOKUP(A211,'CE 2021'!D:G,4,0),0)</f>
        <v>17426101.100000001</v>
      </c>
      <c r="J211" s="829">
        <f t="shared" si="4"/>
        <v>9.9570880671437934E-3</v>
      </c>
    </row>
    <row r="212" spans="1:14" ht="30" hidden="1" x14ac:dyDescent="0.25">
      <c r="A212" s="400" t="s">
        <v>505</v>
      </c>
      <c r="B212" s="430" t="s">
        <v>3489</v>
      </c>
      <c r="C212" s="402">
        <v>2741726</v>
      </c>
      <c r="D212" s="402">
        <v>0</v>
      </c>
      <c r="E212" s="402">
        <v>2741726</v>
      </c>
      <c r="H212" s="402">
        <v>2741726</v>
      </c>
      <c r="I212" s="402">
        <f>+IFERROR(VLOOKUP(A212,'CE 2021'!D:G,4,0),0)</f>
        <v>2741726</v>
      </c>
      <c r="J212" s="829">
        <f t="shared" si="4"/>
        <v>0</v>
      </c>
    </row>
    <row r="213" spans="1:14" ht="30" hidden="1" x14ac:dyDescent="0.25">
      <c r="A213" s="400" t="s">
        <v>3490</v>
      </c>
      <c r="B213" s="430" t="s">
        <v>3491</v>
      </c>
      <c r="C213" s="402">
        <v>0</v>
      </c>
      <c r="D213" s="402">
        <v>0</v>
      </c>
      <c r="E213" s="402">
        <v>0</v>
      </c>
      <c r="H213" s="402">
        <v>0</v>
      </c>
      <c r="I213" s="402">
        <f>+IFERROR(VLOOKUP(A213,'CE 2021'!D:G,4,0),0)</f>
        <v>0</v>
      </c>
      <c r="J213" s="829">
        <f t="shared" si="4"/>
        <v>-1</v>
      </c>
    </row>
    <row r="214" spans="1:14" ht="30" hidden="1" x14ac:dyDescent="0.25">
      <c r="A214" s="400" t="s">
        <v>507</v>
      </c>
      <c r="B214" s="430" t="s">
        <v>3492</v>
      </c>
      <c r="C214" s="402">
        <v>985153</v>
      </c>
      <c r="D214" s="402">
        <v>0</v>
      </c>
      <c r="E214" s="402">
        <v>985153</v>
      </c>
      <c r="H214" s="402">
        <v>985153</v>
      </c>
      <c r="I214" s="402">
        <f>+IFERROR(VLOOKUP(A214,'CE 2021'!D:G,4,0),0)</f>
        <v>985153</v>
      </c>
      <c r="J214" s="829">
        <f t="shared" si="4"/>
        <v>0</v>
      </c>
    </row>
    <row r="215" spans="1:14" ht="30" hidden="1" x14ac:dyDescent="0.25">
      <c r="A215" s="400" t="s">
        <v>3493</v>
      </c>
      <c r="B215" s="430" t="s">
        <v>3494</v>
      </c>
      <c r="C215" s="402">
        <v>0</v>
      </c>
      <c r="D215" s="402">
        <v>0</v>
      </c>
      <c r="E215" s="402">
        <v>0</v>
      </c>
      <c r="H215" s="402">
        <v>0</v>
      </c>
      <c r="I215" s="402">
        <f>+IFERROR(VLOOKUP(A215,'CE 2021'!D:G,4,0),0)</f>
        <v>0</v>
      </c>
      <c r="J215" s="829">
        <f t="shared" si="4"/>
        <v>-1</v>
      </c>
    </row>
    <row r="216" spans="1:14" ht="30" hidden="1" x14ac:dyDescent="0.25">
      <c r="A216" s="400" t="s">
        <v>509</v>
      </c>
      <c r="B216" s="430" t="s">
        <v>3495</v>
      </c>
      <c r="C216" s="402">
        <v>0</v>
      </c>
      <c r="D216" s="402">
        <v>0</v>
      </c>
      <c r="E216" s="402">
        <v>0</v>
      </c>
      <c r="H216" s="402">
        <v>0</v>
      </c>
      <c r="I216" s="402">
        <f>+IFERROR(VLOOKUP(A216,'CE 2021'!D:G,4,0),0)</f>
        <v>0</v>
      </c>
      <c r="J216" s="829">
        <f t="shared" si="4"/>
        <v>-1</v>
      </c>
    </row>
    <row r="217" spans="1:14" ht="30" hidden="1" x14ac:dyDescent="0.25">
      <c r="A217" s="400" t="s">
        <v>3496</v>
      </c>
      <c r="B217" s="430" t="s">
        <v>3497</v>
      </c>
      <c r="C217" s="402">
        <v>0</v>
      </c>
      <c r="D217" s="402">
        <v>0</v>
      </c>
      <c r="E217" s="402">
        <v>0</v>
      </c>
      <c r="H217" s="402">
        <v>0</v>
      </c>
      <c r="I217" s="402">
        <f>+IFERROR(VLOOKUP(A217,'CE 2021'!D:G,4,0),0)</f>
        <v>0</v>
      </c>
      <c r="J217" s="829">
        <f t="shared" si="4"/>
        <v>-1</v>
      </c>
    </row>
    <row r="218" spans="1:14" hidden="1" x14ac:dyDescent="0.25">
      <c r="A218" s="400" t="s">
        <v>511</v>
      </c>
      <c r="B218" s="430" t="s">
        <v>3498</v>
      </c>
      <c r="C218" s="402">
        <v>13527419.530000001</v>
      </c>
      <c r="D218" s="402">
        <v>0</v>
      </c>
      <c r="E218" s="402">
        <v>13527419.530000001</v>
      </c>
      <c r="H218" s="402">
        <v>13527419.530000001</v>
      </c>
      <c r="I218" s="402">
        <f>+IFERROR(VLOOKUP(A218,'CE 2021'!D:G,4,0),0)</f>
        <v>13699222.1</v>
      </c>
      <c r="J218" s="829">
        <f t="shared" si="4"/>
        <v>1.2700320975407742E-2</v>
      </c>
    </row>
    <row r="219" spans="1:14" ht="30" hidden="1" x14ac:dyDescent="0.25">
      <c r="A219" s="400" t="s">
        <v>3499</v>
      </c>
      <c r="B219" s="438" t="s">
        <v>3500</v>
      </c>
      <c r="C219" s="402">
        <v>0</v>
      </c>
      <c r="D219" s="402">
        <v>0</v>
      </c>
      <c r="E219" s="402">
        <v>0</v>
      </c>
      <c r="H219" s="402">
        <v>0</v>
      </c>
      <c r="I219" s="402">
        <f>+IFERROR(VLOOKUP(A219,'CE 2021'!D:G,4,0),0)</f>
        <v>0</v>
      </c>
      <c r="J219" s="829">
        <f t="shared" si="4"/>
        <v>-1</v>
      </c>
    </row>
    <row r="220" spans="1:14" ht="30" hidden="1" x14ac:dyDescent="0.25">
      <c r="A220" s="397" t="s">
        <v>519</v>
      </c>
      <c r="B220" s="431" t="s">
        <v>3501</v>
      </c>
      <c r="C220" s="402">
        <v>0</v>
      </c>
      <c r="D220" s="402">
        <v>0</v>
      </c>
      <c r="E220" s="402">
        <v>0</v>
      </c>
      <c r="H220" s="402">
        <v>0</v>
      </c>
      <c r="I220" s="402">
        <f>+IFERROR(VLOOKUP(A220,'CE 2021'!D:G,4,0),0)</f>
        <v>0</v>
      </c>
      <c r="J220" s="829">
        <f t="shared" si="4"/>
        <v>-1</v>
      </c>
      <c r="K220" t="s">
        <v>4134</v>
      </c>
      <c r="M220" t="s">
        <v>4134</v>
      </c>
      <c r="N220" t="s">
        <v>4134</v>
      </c>
    </row>
    <row r="221" spans="1:14" ht="45" hidden="1" x14ac:dyDescent="0.25">
      <c r="A221" s="400" t="s">
        <v>3502</v>
      </c>
      <c r="B221" s="438" t="s">
        <v>3503</v>
      </c>
      <c r="C221" s="402">
        <v>0</v>
      </c>
      <c r="D221" s="402">
        <v>0</v>
      </c>
      <c r="E221" s="402">
        <v>0</v>
      </c>
      <c r="H221" s="402">
        <v>0</v>
      </c>
      <c r="I221" s="402">
        <f>+IFERROR(VLOOKUP(A221,'CE 2021'!D:G,4,0),0)</f>
        <v>0</v>
      </c>
      <c r="J221" s="829">
        <f t="shared" si="4"/>
        <v>-1</v>
      </c>
      <c r="K221" t="s">
        <v>4134</v>
      </c>
      <c r="M221" t="s">
        <v>4134</v>
      </c>
      <c r="N221" t="s">
        <v>4134</v>
      </c>
    </row>
    <row r="222" spans="1:14" hidden="1" x14ac:dyDescent="0.25">
      <c r="A222" s="394" t="s">
        <v>520</v>
      </c>
      <c r="B222" s="434" t="s">
        <v>521</v>
      </c>
      <c r="C222" s="435">
        <v>26200525.310000002</v>
      </c>
      <c r="D222" s="435">
        <v>0</v>
      </c>
      <c r="E222" s="435">
        <v>26200525.310000002</v>
      </c>
      <c r="H222" s="435">
        <v>26200525.310000002</v>
      </c>
      <c r="I222" s="435">
        <f>+IFERROR(VLOOKUP(A222,'CE 2021'!D:G,4,0),0)</f>
        <v>26630338.049999997</v>
      </c>
      <c r="J222" s="829">
        <f t="shared" si="4"/>
        <v>1.6404737497226707E-2</v>
      </c>
    </row>
    <row r="223" spans="1:14" hidden="1" x14ac:dyDescent="0.25">
      <c r="A223" s="397" t="s">
        <v>522</v>
      </c>
      <c r="B223" s="431" t="s">
        <v>3504</v>
      </c>
      <c r="C223" s="402">
        <v>580104</v>
      </c>
      <c r="D223" s="402">
        <v>0</v>
      </c>
      <c r="E223" s="402">
        <v>580104</v>
      </c>
      <c r="H223" s="402">
        <v>580104</v>
      </c>
      <c r="I223" s="402">
        <f>+IFERROR(VLOOKUP(A223,'CE 2021'!D:G,4,0),0)</f>
        <v>580104</v>
      </c>
      <c r="J223" s="829">
        <f t="shared" si="4"/>
        <v>0</v>
      </c>
    </row>
    <row r="224" spans="1:14" hidden="1" x14ac:dyDescent="0.25">
      <c r="A224" s="397" t="s">
        <v>524</v>
      </c>
      <c r="B224" s="432" t="s">
        <v>525</v>
      </c>
      <c r="C224" s="402">
        <v>0</v>
      </c>
      <c r="D224" s="402">
        <v>0</v>
      </c>
      <c r="E224" s="402">
        <v>0</v>
      </c>
      <c r="H224" s="402">
        <v>0</v>
      </c>
      <c r="I224" s="402">
        <f>+IFERROR(VLOOKUP(A224,'CE 2021'!D:G,4,0),0)</f>
        <v>0</v>
      </c>
      <c r="J224" s="829">
        <f t="shared" si="4"/>
        <v>-1</v>
      </c>
    </row>
    <row r="225" spans="1:10" hidden="1" x14ac:dyDescent="0.25">
      <c r="A225" s="397" t="s">
        <v>526</v>
      </c>
      <c r="B225" s="432" t="s">
        <v>3505</v>
      </c>
      <c r="C225" s="402">
        <v>0</v>
      </c>
      <c r="D225" s="402">
        <v>0</v>
      </c>
      <c r="E225" s="402">
        <v>0</v>
      </c>
      <c r="H225" s="402">
        <v>0</v>
      </c>
      <c r="I225" s="402">
        <f>+IFERROR(VLOOKUP(A225,'CE 2021'!D:G,4,0),0)</f>
        <v>0</v>
      </c>
      <c r="J225" s="829">
        <f t="shared" si="4"/>
        <v>-1</v>
      </c>
    </row>
    <row r="226" spans="1:10" hidden="1" x14ac:dyDescent="0.25">
      <c r="A226" s="397" t="s">
        <v>527</v>
      </c>
      <c r="B226" s="431" t="s">
        <v>528</v>
      </c>
      <c r="C226" s="402">
        <v>24494002.430000003</v>
      </c>
      <c r="D226" s="402">
        <v>0</v>
      </c>
      <c r="E226" s="402">
        <v>24494002.430000003</v>
      </c>
      <c r="H226" s="402">
        <v>24494002.430000003</v>
      </c>
      <c r="I226" s="402">
        <f>+IFERROR(VLOOKUP(A226,'CE 2021'!D:G,4,0),0)</f>
        <v>24937075.209999997</v>
      </c>
      <c r="J226" s="829">
        <f t="shared" si="4"/>
        <v>1.8089031438051961E-2</v>
      </c>
    </row>
    <row r="227" spans="1:10" hidden="1" x14ac:dyDescent="0.25">
      <c r="A227" s="397" t="s">
        <v>529</v>
      </c>
      <c r="B227" s="431" t="s">
        <v>530</v>
      </c>
      <c r="C227" s="402">
        <v>1126418.8799999999</v>
      </c>
      <c r="D227" s="402">
        <v>0</v>
      </c>
      <c r="E227" s="402">
        <v>1126418.8799999999</v>
      </c>
      <c r="H227" s="402">
        <v>1126418.8799999999</v>
      </c>
      <c r="I227" s="402">
        <f>+IFERROR(VLOOKUP(A227,'CE 2021'!D:G,4,0),0)</f>
        <v>1113158.8400000001</v>
      </c>
      <c r="J227" s="829">
        <f t="shared" si="4"/>
        <v>-1.1771855244471552E-2</v>
      </c>
    </row>
    <row r="228" spans="1:10" hidden="1" x14ac:dyDescent="0.25">
      <c r="A228" s="394" t="s">
        <v>531</v>
      </c>
      <c r="B228" s="436" t="s">
        <v>532</v>
      </c>
      <c r="C228" s="435">
        <v>4488803.59</v>
      </c>
      <c r="D228" s="435">
        <v>0</v>
      </c>
      <c r="E228" s="435">
        <v>4488803.59</v>
      </c>
      <c r="H228" s="435">
        <v>4488803.59</v>
      </c>
      <c r="I228" s="435">
        <f>+IFERROR(VLOOKUP(A228,'CE 2021'!D:G,4,0),0)</f>
        <v>4298361.8500000006</v>
      </c>
      <c r="J228" s="829">
        <f t="shared" si="4"/>
        <v>-4.2425946286502425E-2</v>
      </c>
    </row>
    <row r="229" spans="1:10" hidden="1" x14ac:dyDescent="0.25">
      <c r="A229" s="397" t="s">
        <v>533</v>
      </c>
      <c r="B229" s="431" t="s">
        <v>3506</v>
      </c>
      <c r="C229" s="402">
        <v>0</v>
      </c>
      <c r="D229" s="402">
        <v>0</v>
      </c>
      <c r="E229" s="402">
        <v>0</v>
      </c>
      <c r="H229" s="402">
        <v>0</v>
      </c>
      <c r="I229" s="402">
        <f>+IFERROR(VLOOKUP(A229,'CE 2021'!D:G,4,0),0)</f>
        <v>0</v>
      </c>
      <c r="J229" s="829">
        <f t="shared" si="4"/>
        <v>-1</v>
      </c>
    </row>
    <row r="230" spans="1:10" hidden="1" x14ac:dyDescent="0.25">
      <c r="A230" s="397" t="s">
        <v>535</v>
      </c>
      <c r="B230" s="431" t="s">
        <v>536</v>
      </c>
      <c r="C230" s="402">
        <v>0</v>
      </c>
      <c r="D230" s="402">
        <v>0</v>
      </c>
      <c r="E230" s="402">
        <v>0</v>
      </c>
      <c r="H230" s="402">
        <v>0</v>
      </c>
      <c r="I230" s="402">
        <f>+IFERROR(VLOOKUP(A230,'CE 2021'!D:G,4,0),0)</f>
        <v>0</v>
      </c>
      <c r="J230" s="829">
        <f t="shared" si="4"/>
        <v>-1</v>
      </c>
    </row>
    <row r="231" spans="1:10" hidden="1" x14ac:dyDescent="0.25">
      <c r="A231" s="397" t="s">
        <v>537</v>
      </c>
      <c r="B231" s="432" t="s">
        <v>3507</v>
      </c>
      <c r="C231" s="402">
        <v>0</v>
      </c>
      <c r="D231" s="402">
        <v>0</v>
      </c>
      <c r="E231" s="402">
        <v>0</v>
      </c>
      <c r="H231" s="402">
        <v>0</v>
      </c>
      <c r="I231" s="402">
        <f>+IFERROR(VLOOKUP(A231,'CE 2021'!D:G,4,0),0)</f>
        <v>1143.2</v>
      </c>
      <c r="J231" s="829">
        <f t="shared" si="4"/>
        <v>-1</v>
      </c>
    </row>
    <row r="232" spans="1:10" hidden="1" x14ac:dyDescent="0.25">
      <c r="A232" s="397" t="s">
        <v>538</v>
      </c>
      <c r="B232" s="431" t="s">
        <v>539</v>
      </c>
      <c r="C232" s="402">
        <v>4488803.59</v>
      </c>
      <c r="D232" s="402">
        <v>0</v>
      </c>
      <c r="E232" s="402">
        <v>4488803.59</v>
      </c>
      <c r="H232" s="402">
        <v>4488803.59</v>
      </c>
      <c r="I232" s="402">
        <f>+IFERROR(VLOOKUP(A232,'CE 2021'!D:G,4,0),0)</f>
        <v>4297218.6500000004</v>
      </c>
      <c r="J232" s="829">
        <f t="shared" si="4"/>
        <v>-4.2680624393280575E-2</v>
      </c>
    </row>
    <row r="233" spans="1:10" hidden="1" x14ac:dyDescent="0.25">
      <c r="A233" s="394" t="s">
        <v>540</v>
      </c>
      <c r="B233" s="436" t="s">
        <v>541</v>
      </c>
      <c r="C233" s="435">
        <v>6084672.6500000004</v>
      </c>
      <c r="D233" s="435">
        <v>0</v>
      </c>
      <c r="E233" s="435">
        <v>6084672.6500000004</v>
      </c>
      <c r="H233" s="435">
        <v>6084672.6500000004</v>
      </c>
      <c r="I233" s="435">
        <f>+IFERROR(VLOOKUP(A233,'CE 2021'!D:G,4,0),0)</f>
        <v>5476205.3899999997</v>
      </c>
      <c r="J233" s="829">
        <f t="shared" si="4"/>
        <v>-9.9999999178263188E-2</v>
      </c>
    </row>
    <row r="234" spans="1:10" hidden="1" x14ac:dyDescent="0.25">
      <c r="A234" s="397" t="s">
        <v>542</v>
      </c>
      <c r="B234" s="432" t="s">
        <v>3508</v>
      </c>
      <c r="C234" s="402">
        <v>0</v>
      </c>
      <c r="D234" s="402">
        <v>0</v>
      </c>
      <c r="E234" s="402">
        <v>0</v>
      </c>
      <c r="H234" s="402">
        <v>0</v>
      </c>
      <c r="I234" s="402">
        <f>+IFERROR(VLOOKUP(A234,'CE 2021'!D:G,4,0),0)</f>
        <v>0</v>
      </c>
      <c r="J234" s="829">
        <f t="shared" si="4"/>
        <v>-1</v>
      </c>
    </row>
    <row r="235" spans="1:10" hidden="1" x14ac:dyDescent="0.25">
      <c r="A235" s="397" t="s">
        <v>544</v>
      </c>
      <c r="B235" s="432" t="s">
        <v>545</v>
      </c>
      <c r="C235" s="402">
        <v>0</v>
      </c>
      <c r="D235" s="402">
        <v>0</v>
      </c>
      <c r="E235" s="402">
        <v>0</v>
      </c>
      <c r="H235" s="402">
        <v>0</v>
      </c>
      <c r="I235" s="402">
        <f>+IFERROR(VLOOKUP(A235,'CE 2021'!D:G,4,0),0)</f>
        <v>0</v>
      </c>
      <c r="J235" s="829">
        <f t="shared" si="4"/>
        <v>-1</v>
      </c>
    </row>
    <row r="236" spans="1:10" hidden="1" x14ac:dyDescent="0.25">
      <c r="A236" s="397" t="s">
        <v>546</v>
      </c>
      <c r="B236" s="432" t="s">
        <v>3509</v>
      </c>
      <c r="C236" s="402">
        <v>0</v>
      </c>
      <c r="D236" s="402">
        <v>0</v>
      </c>
      <c r="E236" s="402">
        <v>0</v>
      </c>
      <c r="H236" s="402">
        <v>0</v>
      </c>
      <c r="I236" s="402">
        <f>+IFERROR(VLOOKUP(A236,'CE 2021'!D:G,4,0),0)</f>
        <v>0</v>
      </c>
      <c r="J236" s="829">
        <f t="shared" si="4"/>
        <v>-1</v>
      </c>
    </row>
    <row r="237" spans="1:10" hidden="1" x14ac:dyDescent="0.25">
      <c r="A237" s="397" t="s">
        <v>547</v>
      </c>
      <c r="B237" s="432" t="s">
        <v>548</v>
      </c>
      <c r="C237" s="402">
        <v>6084672.6500000004</v>
      </c>
      <c r="D237" s="402">
        <v>0</v>
      </c>
      <c r="E237" s="402">
        <v>6084672.6500000004</v>
      </c>
      <c r="H237" s="402">
        <v>6084672.6500000004</v>
      </c>
      <c r="I237" s="402">
        <f>+IFERROR(VLOOKUP(A237,'CE 2021'!D:G,4,0),0)</f>
        <v>5476205.3899999997</v>
      </c>
      <c r="J237" s="829">
        <f t="shared" si="4"/>
        <v>-9.9999999178263188E-2</v>
      </c>
    </row>
    <row r="238" spans="1:10" hidden="1" x14ac:dyDescent="0.25">
      <c r="A238" s="394" t="s">
        <v>549</v>
      </c>
      <c r="B238" s="436" t="s">
        <v>550</v>
      </c>
      <c r="C238" s="435">
        <v>92630112.25</v>
      </c>
      <c r="D238" s="435">
        <v>0</v>
      </c>
      <c r="E238" s="435">
        <v>92630112.25</v>
      </c>
      <c r="H238" s="435">
        <v>92630112.25</v>
      </c>
      <c r="I238" s="435">
        <f>+IFERROR(VLOOKUP(A238,'CE 2021'!D:G,4,0),0)</f>
        <v>87285432.840000004</v>
      </c>
      <c r="J238" s="829">
        <f t="shared" si="4"/>
        <v>-5.7699157219794905E-2</v>
      </c>
    </row>
    <row r="239" spans="1:10" hidden="1" x14ac:dyDescent="0.25">
      <c r="A239" s="397" t="s">
        <v>551</v>
      </c>
      <c r="B239" s="431" t="s">
        <v>3510</v>
      </c>
      <c r="C239" s="402">
        <v>46979307</v>
      </c>
      <c r="D239" s="402">
        <v>0</v>
      </c>
      <c r="E239" s="402">
        <v>46979307</v>
      </c>
      <c r="H239" s="832">
        <v>46979307</v>
      </c>
      <c r="I239" s="832">
        <f>+IFERROR(VLOOKUP(A239,'CE 2021'!D:G,4,0),0)</f>
        <v>39932410.950000003</v>
      </c>
      <c r="J239" s="829">
        <f t="shared" si="4"/>
        <v>-0.14999999999999991</v>
      </c>
    </row>
    <row r="240" spans="1:10" hidden="1" x14ac:dyDescent="0.25">
      <c r="A240" s="397" t="s">
        <v>553</v>
      </c>
      <c r="B240" s="431" t="s">
        <v>554</v>
      </c>
      <c r="C240" s="402">
        <v>0</v>
      </c>
      <c r="D240" s="402">
        <v>0</v>
      </c>
      <c r="E240" s="402">
        <v>0</v>
      </c>
      <c r="H240" s="402">
        <v>0</v>
      </c>
      <c r="I240" s="402">
        <f>+IFERROR(VLOOKUP(A240,'CE 2021'!D:G,4,0),0)</f>
        <v>0</v>
      </c>
      <c r="J240" s="829">
        <f t="shared" si="4"/>
        <v>-1</v>
      </c>
    </row>
    <row r="241" spans="1:14" hidden="1" x14ac:dyDescent="0.25">
      <c r="A241" s="397" t="s">
        <v>555</v>
      </c>
      <c r="B241" s="431" t="s">
        <v>3511</v>
      </c>
      <c r="C241" s="402">
        <v>20456161.890000001</v>
      </c>
      <c r="D241" s="402">
        <v>0</v>
      </c>
      <c r="E241" s="402">
        <v>20456161.890000001</v>
      </c>
      <c r="H241" s="402">
        <v>20456161.890000001</v>
      </c>
      <c r="I241" s="402">
        <f>+IFERROR(VLOOKUP(A241,'CE 2021'!D:G,4,0),0)</f>
        <v>20456161.890000001</v>
      </c>
      <c r="J241" s="829">
        <f t="shared" si="4"/>
        <v>0</v>
      </c>
    </row>
    <row r="242" spans="1:14" hidden="1" x14ac:dyDescent="0.25">
      <c r="A242" s="397" t="s">
        <v>556</v>
      </c>
      <c r="B242" s="437" t="s">
        <v>557</v>
      </c>
      <c r="C242" s="429">
        <v>25194643.359999999</v>
      </c>
      <c r="D242" s="429">
        <v>0</v>
      </c>
      <c r="E242" s="429">
        <v>25194643.359999999</v>
      </c>
      <c r="H242" s="429">
        <v>25194643.359999999</v>
      </c>
      <c r="I242" s="429">
        <f>+IFERROR(VLOOKUP(A242,'CE 2021'!D:G,4,0),0)</f>
        <v>26896860</v>
      </c>
      <c r="J242" s="829">
        <f t="shared" si="4"/>
        <v>6.7562640823188191E-2</v>
      </c>
    </row>
    <row r="243" spans="1:14" ht="30" hidden="1" x14ac:dyDescent="0.25">
      <c r="A243" s="400" t="s">
        <v>558</v>
      </c>
      <c r="B243" s="438" t="s">
        <v>559</v>
      </c>
      <c r="C243" s="402">
        <v>11146793</v>
      </c>
      <c r="D243" s="402">
        <v>0</v>
      </c>
      <c r="E243" s="402">
        <v>11146793</v>
      </c>
      <c r="H243" s="402">
        <v>11146793</v>
      </c>
      <c r="I243" s="402">
        <f>+IFERROR(VLOOKUP(A243,'CE 2021'!D:G,4,0),0)</f>
        <v>11146793</v>
      </c>
      <c r="J243" s="829">
        <f t="shared" si="4"/>
        <v>0</v>
      </c>
    </row>
    <row r="244" spans="1:14" ht="30" hidden="1" x14ac:dyDescent="0.25">
      <c r="A244" s="400" t="s">
        <v>560</v>
      </c>
      <c r="B244" s="438" t="s">
        <v>561</v>
      </c>
      <c r="C244" s="402">
        <v>6332410</v>
      </c>
      <c r="D244" s="402">
        <v>0</v>
      </c>
      <c r="E244" s="402">
        <v>6332410</v>
      </c>
      <c r="H244" s="402">
        <v>6332410</v>
      </c>
      <c r="I244" s="402">
        <f>+IFERROR(VLOOKUP(A244,'CE 2021'!D:G,4,0),0)</f>
        <v>6332410</v>
      </c>
      <c r="J244" s="829">
        <f t="shared" si="4"/>
        <v>0</v>
      </c>
    </row>
    <row r="245" spans="1:14" ht="30" hidden="1" x14ac:dyDescent="0.25">
      <c r="A245" s="400" t="s">
        <v>562</v>
      </c>
      <c r="B245" s="438" t="s">
        <v>563</v>
      </c>
      <c r="C245" s="402">
        <v>7715440.3600000003</v>
      </c>
      <c r="D245" s="402">
        <v>0</v>
      </c>
      <c r="E245" s="402">
        <v>7715440.3600000003</v>
      </c>
      <c r="H245" s="402">
        <v>7715440.3600000003</v>
      </c>
      <c r="I245" s="402">
        <f>+IFERROR(VLOOKUP(A245,'CE 2021'!D:G,4,0),0)</f>
        <v>9417657</v>
      </c>
      <c r="J245" s="829">
        <f t="shared" si="4"/>
        <v>0.22062469030607601</v>
      </c>
    </row>
    <row r="246" spans="1:14" hidden="1" x14ac:dyDescent="0.25">
      <c r="A246" s="400" t="s">
        <v>564</v>
      </c>
      <c r="B246" s="438" t="s">
        <v>565</v>
      </c>
      <c r="C246" s="402">
        <v>0</v>
      </c>
      <c r="D246" s="402">
        <v>0</v>
      </c>
      <c r="E246" s="402">
        <v>0</v>
      </c>
      <c r="H246" s="402">
        <v>0</v>
      </c>
      <c r="I246" s="402">
        <f>+IFERROR(VLOOKUP(A246,'CE 2021'!D:G,4,0),0)</f>
        <v>0</v>
      </c>
      <c r="J246" s="829">
        <f t="shared" si="4"/>
        <v>-1</v>
      </c>
    </row>
    <row r="247" spans="1:14" ht="30" hidden="1" x14ac:dyDescent="0.25">
      <c r="A247" s="397" t="s">
        <v>566</v>
      </c>
      <c r="B247" s="432" t="s">
        <v>3512</v>
      </c>
      <c r="C247" s="402">
        <v>0</v>
      </c>
      <c r="D247" s="402">
        <v>0</v>
      </c>
      <c r="E247" s="402">
        <v>0</v>
      </c>
      <c r="H247" s="402">
        <v>0</v>
      </c>
      <c r="I247" s="402">
        <f>+IFERROR(VLOOKUP(A247,'CE 2021'!D:G,4,0),0)</f>
        <v>0</v>
      </c>
      <c r="J247" s="829">
        <f t="shared" si="4"/>
        <v>-1</v>
      </c>
      <c r="K247" t="s">
        <v>4134</v>
      </c>
      <c r="M247" t="s">
        <v>4134</v>
      </c>
      <c r="N247" t="s">
        <v>4134</v>
      </c>
    </row>
    <row r="248" spans="1:14" ht="30" hidden="1" x14ac:dyDescent="0.25">
      <c r="A248" s="394" t="s">
        <v>567</v>
      </c>
      <c r="B248" s="436" t="s">
        <v>568</v>
      </c>
      <c r="C248" s="435">
        <v>11197174.52</v>
      </c>
      <c r="D248" s="435">
        <v>0</v>
      </c>
      <c r="E248" s="435">
        <v>11197174.52</v>
      </c>
      <c r="H248" s="435">
        <v>11197174.52</v>
      </c>
      <c r="I248" s="435">
        <f>+IFERROR(VLOOKUP(A248,'CE 2021'!D:G,4,0),0)</f>
        <v>12402496.950000001</v>
      </c>
      <c r="J248" s="829">
        <f t="shared" si="4"/>
        <v>0.10764523030761897</v>
      </c>
    </row>
    <row r="249" spans="1:14" hidden="1" x14ac:dyDescent="0.25">
      <c r="A249" s="397" t="s">
        <v>569</v>
      </c>
      <c r="B249" s="432" t="s">
        <v>3513</v>
      </c>
      <c r="C249" s="402">
        <v>0</v>
      </c>
      <c r="D249" s="402">
        <v>0</v>
      </c>
      <c r="E249" s="402">
        <v>0</v>
      </c>
      <c r="H249" s="402">
        <v>0</v>
      </c>
      <c r="I249" s="402">
        <f>+IFERROR(VLOOKUP(A249,'CE 2021'!D:G,4,0),0)</f>
        <v>0</v>
      </c>
      <c r="J249" s="829">
        <f t="shared" si="4"/>
        <v>-1</v>
      </c>
    </row>
    <row r="250" spans="1:14" hidden="1" x14ac:dyDescent="0.25">
      <c r="A250" s="397" t="s">
        <v>571</v>
      </c>
      <c r="B250" s="432" t="s">
        <v>572</v>
      </c>
      <c r="C250" s="402">
        <v>0</v>
      </c>
      <c r="D250" s="402">
        <v>0</v>
      </c>
      <c r="E250" s="402">
        <v>0</v>
      </c>
      <c r="H250" s="402">
        <v>0</v>
      </c>
      <c r="I250" s="402">
        <f>+IFERROR(VLOOKUP(A250,'CE 2021'!D:G,4,0),0)</f>
        <v>0</v>
      </c>
      <c r="J250" s="829">
        <f t="shared" si="4"/>
        <v>-1</v>
      </c>
    </row>
    <row r="251" spans="1:14" ht="30" hidden="1" x14ac:dyDescent="0.25">
      <c r="A251" s="397" t="s">
        <v>573</v>
      </c>
      <c r="B251" s="432" t="s">
        <v>3514</v>
      </c>
      <c r="C251" s="402">
        <v>0</v>
      </c>
      <c r="D251" s="402">
        <v>0</v>
      </c>
      <c r="E251" s="402">
        <v>0</v>
      </c>
      <c r="H251" s="402">
        <v>0</v>
      </c>
      <c r="I251" s="402">
        <f>+IFERROR(VLOOKUP(A251,'CE 2021'!D:G,4,0),0)</f>
        <v>0</v>
      </c>
      <c r="J251" s="829">
        <f t="shared" si="4"/>
        <v>-1</v>
      </c>
    </row>
    <row r="252" spans="1:14" hidden="1" x14ac:dyDescent="0.25">
      <c r="A252" s="397" t="s">
        <v>574</v>
      </c>
      <c r="B252" s="432" t="s">
        <v>575</v>
      </c>
      <c r="C252" s="402">
        <v>10816056.779999999</v>
      </c>
      <c r="D252" s="402">
        <v>0</v>
      </c>
      <c r="E252" s="402">
        <v>10816056.779999999</v>
      </c>
      <c r="H252" s="402">
        <v>10816056.779999999</v>
      </c>
      <c r="I252" s="402">
        <f>+IFERROR(VLOOKUP(A252,'CE 2021'!D:G,4,0),0)</f>
        <v>11882393.870000001</v>
      </c>
      <c r="J252" s="829">
        <f t="shared" si="4"/>
        <v>9.858834062074906E-2</v>
      </c>
    </row>
    <row r="253" spans="1:14" hidden="1" x14ac:dyDescent="0.25">
      <c r="A253" s="397" t="s">
        <v>576</v>
      </c>
      <c r="B253" s="432" t="s">
        <v>577</v>
      </c>
      <c r="C253" s="402">
        <v>381117.74</v>
      </c>
      <c r="D253" s="402">
        <v>0</v>
      </c>
      <c r="E253" s="402">
        <v>381117.74</v>
      </c>
      <c r="H253" s="402">
        <v>381117.74</v>
      </c>
      <c r="I253" s="402">
        <f>+IFERROR(VLOOKUP(A253,'CE 2021'!D:G,4,0),0)</f>
        <v>520103.08</v>
      </c>
      <c r="J253" s="829">
        <f t="shared" si="4"/>
        <v>0.36467822253563953</v>
      </c>
    </row>
    <row r="254" spans="1:14" hidden="1" x14ac:dyDescent="0.25">
      <c r="A254" s="394" t="s">
        <v>578</v>
      </c>
      <c r="B254" s="436" t="s">
        <v>579</v>
      </c>
      <c r="C254" s="435">
        <v>14828928.85</v>
      </c>
      <c r="D254" s="435">
        <v>0</v>
      </c>
      <c r="E254" s="435">
        <v>14828928.85</v>
      </c>
      <c r="H254" s="435">
        <v>14828928.85</v>
      </c>
      <c r="I254" s="435">
        <f>+IFERROR(VLOOKUP(A254,'CE 2021'!D:G,4,0),0)</f>
        <v>14828928.85</v>
      </c>
      <c r="J254" s="829">
        <f t="shared" si="4"/>
        <v>0</v>
      </c>
    </row>
    <row r="255" spans="1:14" ht="30" hidden="1" x14ac:dyDescent="0.25">
      <c r="A255" s="397" t="s">
        <v>580</v>
      </c>
      <c r="B255" s="432" t="s">
        <v>3515</v>
      </c>
      <c r="C255" s="402">
        <v>10640520</v>
      </c>
      <c r="D255" s="402">
        <v>0</v>
      </c>
      <c r="E255" s="402">
        <v>10640520</v>
      </c>
      <c r="H255" s="402">
        <v>10640520</v>
      </c>
      <c r="I255" s="402">
        <f>+IFERROR(VLOOKUP(A255,'CE 2021'!D:G,4,0),0)</f>
        <v>10640520</v>
      </c>
      <c r="J255" s="829">
        <f t="shared" si="4"/>
        <v>0</v>
      </c>
      <c r="K255" t="s">
        <v>4134</v>
      </c>
      <c r="M255" t="s">
        <v>4134</v>
      </c>
      <c r="N255" t="s">
        <v>4134</v>
      </c>
    </row>
    <row r="256" spans="1:14" hidden="1" x14ac:dyDescent="0.25">
      <c r="A256" s="397" t="s">
        <v>582</v>
      </c>
      <c r="B256" s="432" t="s">
        <v>583</v>
      </c>
      <c r="C256" s="402">
        <v>0</v>
      </c>
      <c r="D256" s="402">
        <v>0</v>
      </c>
      <c r="E256" s="402">
        <v>0</v>
      </c>
      <c r="H256" s="402">
        <v>0</v>
      </c>
      <c r="I256" s="402">
        <f>+IFERROR(VLOOKUP(A256,'CE 2021'!D:G,4,0),0)</f>
        <v>0</v>
      </c>
      <c r="J256" s="829">
        <f t="shared" si="4"/>
        <v>-1</v>
      </c>
    </row>
    <row r="257" spans="1:14" hidden="1" x14ac:dyDescent="0.25">
      <c r="A257" s="397" t="s">
        <v>584</v>
      </c>
      <c r="B257" s="432" t="s">
        <v>3516</v>
      </c>
      <c r="C257" s="402">
        <v>2035456.85</v>
      </c>
      <c r="D257" s="402">
        <v>0</v>
      </c>
      <c r="E257" s="402">
        <v>2035456.85</v>
      </c>
      <c r="H257" s="402">
        <v>2035456.85</v>
      </c>
      <c r="I257" s="402">
        <f>+IFERROR(VLOOKUP(A257,'CE 2021'!D:G,4,0),0)</f>
        <v>2035456.85</v>
      </c>
      <c r="J257" s="829">
        <f t="shared" si="4"/>
        <v>0</v>
      </c>
    </row>
    <row r="258" spans="1:14" hidden="1" x14ac:dyDescent="0.25">
      <c r="A258" s="397" t="s">
        <v>585</v>
      </c>
      <c r="B258" s="432" t="s">
        <v>586</v>
      </c>
      <c r="C258" s="402">
        <v>2152952</v>
      </c>
      <c r="D258" s="402">
        <v>0</v>
      </c>
      <c r="E258" s="402">
        <v>2152952</v>
      </c>
      <c r="H258" s="402">
        <v>2152952</v>
      </c>
      <c r="I258" s="402">
        <f>+IFERROR(VLOOKUP(A258,'CE 2021'!D:G,4,0),0)</f>
        <v>2152952</v>
      </c>
      <c r="J258" s="829">
        <f t="shared" si="4"/>
        <v>0</v>
      </c>
    </row>
    <row r="259" spans="1:14" hidden="1" x14ac:dyDescent="0.25">
      <c r="A259" s="397" t="s">
        <v>587</v>
      </c>
      <c r="B259" s="432" t="s">
        <v>588</v>
      </c>
      <c r="C259" s="402">
        <v>0</v>
      </c>
      <c r="D259" s="402">
        <v>0</v>
      </c>
      <c r="E259" s="402">
        <v>0</v>
      </c>
      <c r="H259" s="402">
        <v>0</v>
      </c>
      <c r="I259" s="402">
        <f>+IFERROR(VLOOKUP(A259,'CE 2021'!D:G,4,0),0)</f>
        <v>0</v>
      </c>
      <c r="J259" s="829">
        <f t="shared" si="4"/>
        <v>-1</v>
      </c>
    </row>
    <row r="260" spans="1:14" ht="30" hidden="1" x14ac:dyDescent="0.25">
      <c r="A260" s="397" t="s">
        <v>589</v>
      </c>
      <c r="B260" s="432" t="s">
        <v>3517</v>
      </c>
      <c r="C260" s="402">
        <v>0</v>
      </c>
      <c r="D260" s="402">
        <v>0</v>
      </c>
      <c r="E260" s="402">
        <v>0</v>
      </c>
      <c r="H260" s="402">
        <v>0</v>
      </c>
      <c r="I260" s="402">
        <f>+IFERROR(VLOOKUP(A260,'CE 2021'!D:G,4,0),0)</f>
        <v>0</v>
      </c>
      <c r="J260" s="829">
        <f t="shared" si="4"/>
        <v>-1</v>
      </c>
      <c r="K260" t="s">
        <v>4134</v>
      </c>
      <c r="M260" t="s">
        <v>4134</v>
      </c>
      <c r="N260" t="s">
        <v>4134</v>
      </c>
    </row>
    <row r="261" spans="1:14" hidden="1" x14ac:dyDescent="0.25">
      <c r="A261" s="394" t="s">
        <v>591</v>
      </c>
      <c r="B261" s="436" t="s">
        <v>592</v>
      </c>
      <c r="C261" s="439">
        <v>2182132.98</v>
      </c>
      <c r="D261" s="439">
        <v>0</v>
      </c>
      <c r="E261" s="439">
        <v>2182132.98</v>
      </c>
      <c r="H261" s="439">
        <v>2182132.98</v>
      </c>
      <c r="I261" s="439">
        <f>+IFERROR(VLOOKUP(A261,'CE 2021'!D:G,4,0),0)</f>
        <v>2817803.7600000002</v>
      </c>
      <c r="J261" s="829">
        <f t="shared" si="4"/>
        <v>0.2913070769866648</v>
      </c>
    </row>
    <row r="262" spans="1:14" ht="30" hidden="1" x14ac:dyDescent="0.25">
      <c r="A262" s="397" t="s">
        <v>593</v>
      </c>
      <c r="B262" s="432" t="s">
        <v>3518</v>
      </c>
      <c r="C262" s="402">
        <v>15347</v>
      </c>
      <c r="D262" s="402">
        <v>0</v>
      </c>
      <c r="E262" s="402">
        <v>15347</v>
      </c>
      <c r="H262" s="402">
        <v>15347</v>
      </c>
      <c r="I262" s="402">
        <f>+IFERROR(VLOOKUP(A262,'CE 2021'!D:G,4,0),0)</f>
        <v>15347</v>
      </c>
      <c r="J262" s="829">
        <f t="shared" si="4"/>
        <v>0</v>
      </c>
      <c r="K262" t="s">
        <v>4134</v>
      </c>
      <c r="M262" t="s">
        <v>4134</v>
      </c>
      <c r="N262" t="s">
        <v>4134</v>
      </c>
    </row>
    <row r="263" spans="1:14" hidden="1" x14ac:dyDescent="0.25">
      <c r="A263" s="397" t="s">
        <v>595</v>
      </c>
      <c r="B263" s="432" t="s">
        <v>596</v>
      </c>
      <c r="C263" s="402">
        <v>0</v>
      </c>
      <c r="D263" s="402">
        <v>0</v>
      </c>
      <c r="E263" s="402">
        <v>0</v>
      </c>
      <c r="H263" s="402">
        <v>0</v>
      </c>
      <c r="I263" s="402">
        <f>+IFERROR(VLOOKUP(A263,'CE 2021'!D:G,4,0),0)</f>
        <v>0</v>
      </c>
      <c r="J263" s="829">
        <f t="shared" si="4"/>
        <v>-1</v>
      </c>
    </row>
    <row r="264" spans="1:14" hidden="1" x14ac:dyDescent="0.25">
      <c r="A264" s="397" t="s">
        <v>597</v>
      </c>
      <c r="B264" s="432" t="s">
        <v>3519</v>
      </c>
      <c r="C264" s="402">
        <v>194862.07999999999</v>
      </c>
      <c r="D264" s="402">
        <v>0</v>
      </c>
      <c r="E264" s="402">
        <v>194862.07999999999</v>
      </c>
      <c r="H264" s="402">
        <v>194862.07999999999</v>
      </c>
      <c r="I264" s="402">
        <f>+IFERROR(VLOOKUP(A264,'CE 2021'!D:G,4,0),0)</f>
        <v>194862.07999999999</v>
      </c>
      <c r="J264" s="829">
        <f t="shared" si="4"/>
        <v>0</v>
      </c>
    </row>
    <row r="265" spans="1:14" hidden="1" x14ac:dyDescent="0.25">
      <c r="A265" s="397" t="s">
        <v>598</v>
      </c>
      <c r="B265" s="432" t="s">
        <v>599</v>
      </c>
      <c r="C265" s="402">
        <v>1971923.9</v>
      </c>
      <c r="D265" s="402">
        <v>0</v>
      </c>
      <c r="E265" s="402">
        <v>1971923.9</v>
      </c>
      <c r="H265" s="402">
        <v>1971923.9</v>
      </c>
      <c r="I265" s="402">
        <f>+IFERROR(VLOOKUP(A265,'CE 2021'!D:G,4,0),0)</f>
        <v>2607594.6800000002</v>
      </c>
      <c r="J265" s="829">
        <f t="shared" si="4"/>
        <v>0.3223607057047182</v>
      </c>
    </row>
    <row r="266" spans="1:14" ht="30" hidden="1" x14ac:dyDescent="0.25">
      <c r="A266" s="397" t="s">
        <v>600</v>
      </c>
      <c r="B266" s="432" t="s">
        <v>3520</v>
      </c>
      <c r="C266" s="402">
        <v>0</v>
      </c>
      <c r="D266" s="402">
        <v>0</v>
      </c>
      <c r="E266" s="402">
        <v>0</v>
      </c>
      <c r="H266" s="402">
        <v>0</v>
      </c>
      <c r="I266" s="402">
        <f>+IFERROR(VLOOKUP(A266,'CE 2021'!D:G,4,0),0)</f>
        <v>0</v>
      </c>
      <c r="J266" s="829">
        <f t="shared" si="4"/>
        <v>-1</v>
      </c>
      <c r="K266" t="s">
        <v>4134</v>
      </c>
      <c r="M266" t="s">
        <v>4134</v>
      </c>
      <c r="N266" t="s">
        <v>4134</v>
      </c>
    </row>
    <row r="267" spans="1:14" hidden="1" x14ac:dyDescent="0.25">
      <c r="A267" s="394" t="s">
        <v>601</v>
      </c>
      <c r="B267" s="436" t="s">
        <v>602</v>
      </c>
      <c r="C267" s="439">
        <v>4533199.2399999993</v>
      </c>
      <c r="D267" s="439">
        <v>0</v>
      </c>
      <c r="E267" s="439">
        <v>4533199.2399999993</v>
      </c>
      <c r="H267" s="439">
        <v>4533199.2399999993</v>
      </c>
      <c r="I267" s="439">
        <f>+IFERROR(VLOOKUP(A267,'CE 2021'!D:G,4,0),0)</f>
        <v>4160372.6999999997</v>
      </c>
      <c r="J267" s="829">
        <f t="shared" si="4"/>
        <v>-8.2243581246166375E-2</v>
      </c>
    </row>
    <row r="268" spans="1:14" ht="30" hidden="1" x14ac:dyDescent="0.25">
      <c r="A268" s="397" t="s">
        <v>603</v>
      </c>
      <c r="B268" s="432" t="s">
        <v>3521</v>
      </c>
      <c r="C268" s="402">
        <v>0</v>
      </c>
      <c r="D268" s="402">
        <v>0</v>
      </c>
      <c r="E268" s="402">
        <v>0</v>
      </c>
      <c r="H268" s="402">
        <v>0</v>
      </c>
      <c r="I268" s="402">
        <f>+IFERROR(VLOOKUP(A268,'CE 2021'!D:G,4,0),0)</f>
        <v>0</v>
      </c>
      <c r="J268" s="829">
        <f t="shared" si="4"/>
        <v>-1</v>
      </c>
      <c r="K268" t="s">
        <v>4134</v>
      </c>
      <c r="M268" t="s">
        <v>4134</v>
      </c>
      <c r="N268" t="s">
        <v>4134</v>
      </c>
    </row>
    <row r="269" spans="1:14" hidden="1" x14ac:dyDescent="0.25">
      <c r="A269" s="397" t="s">
        <v>604</v>
      </c>
      <c r="B269" s="432" t="s">
        <v>605</v>
      </c>
      <c r="C269" s="402">
        <v>0</v>
      </c>
      <c r="D269" s="402">
        <v>0</v>
      </c>
      <c r="E269" s="402">
        <v>0</v>
      </c>
      <c r="H269" s="402">
        <v>0</v>
      </c>
      <c r="I269" s="402">
        <f>+IFERROR(VLOOKUP(A269,'CE 2021'!D:G,4,0),0)</f>
        <v>0</v>
      </c>
      <c r="J269" s="829">
        <f t="shared" si="4"/>
        <v>-1</v>
      </c>
    </row>
    <row r="270" spans="1:14" hidden="1" x14ac:dyDescent="0.25">
      <c r="A270" s="397" t="s">
        <v>606</v>
      </c>
      <c r="B270" s="432" t="s">
        <v>3522</v>
      </c>
      <c r="C270" s="402">
        <v>97106.14</v>
      </c>
      <c r="D270" s="402">
        <v>0</v>
      </c>
      <c r="E270" s="402">
        <v>97106.14</v>
      </c>
      <c r="H270" s="402">
        <v>97106.14</v>
      </c>
      <c r="I270" s="402">
        <f>+IFERROR(VLOOKUP(A270,'CE 2021'!D:G,4,0),0)</f>
        <v>97106.14</v>
      </c>
      <c r="J270" s="829">
        <f t="shared" si="4"/>
        <v>0</v>
      </c>
    </row>
    <row r="271" spans="1:14" hidden="1" x14ac:dyDescent="0.25">
      <c r="A271" s="397" t="s">
        <v>607</v>
      </c>
      <c r="B271" s="432" t="s">
        <v>608</v>
      </c>
      <c r="C271" s="402">
        <v>4436093.0999999996</v>
      </c>
      <c r="D271" s="402">
        <v>0</v>
      </c>
      <c r="E271" s="402">
        <v>4436093.0999999996</v>
      </c>
      <c r="H271" s="402">
        <v>4436093.0999999996</v>
      </c>
      <c r="I271" s="402">
        <f>+IFERROR(VLOOKUP(A271,'CE 2021'!D:G,4,0),0)</f>
        <v>4063266.5599999996</v>
      </c>
      <c r="J271" s="829">
        <f t="shared" ref="J271:J334" si="5">+IFERROR(I271/H271,0)-1</f>
        <v>-8.4043894389863039E-2</v>
      </c>
    </row>
    <row r="272" spans="1:14" hidden="1" x14ac:dyDescent="0.25">
      <c r="A272" s="394" t="s">
        <v>612</v>
      </c>
      <c r="B272" s="436" t="s">
        <v>613</v>
      </c>
      <c r="C272" s="440">
        <v>17107534.920000002</v>
      </c>
      <c r="D272" s="440">
        <v>0</v>
      </c>
      <c r="E272" s="440">
        <v>17107534.920000002</v>
      </c>
      <c r="H272" s="440">
        <v>17107534.920000002</v>
      </c>
      <c r="I272" s="440">
        <f>+IFERROR(VLOOKUP(A272,'CE 2021'!D:G,4,0),0)</f>
        <v>16760794.380000001</v>
      </c>
      <c r="J272" s="829">
        <f t="shared" si="5"/>
        <v>-2.0268293568972084E-2</v>
      </c>
    </row>
    <row r="273" spans="1:14" ht="30" hidden="1" x14ac:dyDescent="0.25">
      <c r="A273" s="397" t="s">
        <v>614</v>
      </c>
      <c r="B273" s="437" t="s">
        <v>3523</v>
      </c>
      <c r="C273" s="441">
        <v>0</v>
      </c>
      <c r="D273" s="441">
        <v>0</v>
      </c>
      <c r="E273" s="441">
        <v>0</v>
      </c>
      <c r="H273" s="441">
        <v>0</v>
      </c>
      <c r="I273" s="441">
        <f>+IFERROR(VLOOKUP(A273,'CE 2021'!D:G,4,0),0)</f>
        <v>0</v>
      </c>
      <c r="J273" s="829">
        <f t="shared" si="5"/>
        <v>-1</v>
      </c>
      <c r="K273" t="s">
        <v>4134</v>
      </c>
      <c r="M273" t="s">
        <v>4134</v>
      </c>
      <c r="N273" t="s">
        <v>4134</v>
      </c>
    </row>
    <row r="274" spans="1:14" hidden="1" x14ac:dyDescent="0.25">
      <c r="A274" s="400" t="s">
        <v>3524</v>
      </c>
      <c r="B274" s="438" t="s">
        <v>3525</v>
      </c>
      <c r="C274" s="402">
        <v>0</v>
      </c>
      <c r="D274" s="402">
        <v>0</v>
      </c>
      <c r="E274" s="402">
        <v>0</v>
      </c>
      <c r="H274" s="402">
        <v>0</v>
      </c>
      <c r="I274" s="402">
        <f>+IFERROR(VLOOKUP(A274,'CE 2021'!D:G,4,0),0)</f>
        <v>0</v>
      </c>
      <c r="J274" s="829">
        <f t="shared" si="5"/>
        <v>-1</v>
      </c>
    </row>
    <row r="275" spans="1:14" hidden="1" x14ac:dyDescent="0.25">
      <c r="A275" s="400" t="s">
        <v>3526</v>
      </c>
      <c r="B275" s="438" t="s">
        <v>3527</v>
      </c>
      <c r="C275" s="402">
        <v>0</v>
      </c>
      <c r="D275" s="402">
        <v>0</v>
      </c>
      <c r="E275" s="402">
        <v>0</v>
      </c>
      <c r="H275" s="402">
        <v>0</v>
      </c>
      <c r="I275" s="402">
        <f>+IFERROR(VLOOKUP(A275,'CE 2021'!D:G,4,0),0)</f>
        <v>0</v>
      </c>
      <c r="J275" s="829">
        <f t="shared" si="5"/>
        <v>-1</v>
      </c>
    </row>
    <row r="276" spans="1:14" hidden="1" x14ac:dyDescent="0.25">
      <c r="A276" s="397" t="s">
        <v>616</v>
      </c>
      <c r="B276" s="432" t="s">
        <v>617</v>
      </c>
      <c r="C276" s="402">
        <v>0</v>
      </c>
      <c r="D276" s="402">
        <v>0</v>
      </c>
      <c r="E276" s="402">
        <v>0</v>
      </c>
      <c r="H276" s="402">
        <v>0</v>
      </c>
      <c r="I276" s="402">
        <f>+IFERROR(VLOOKUP(A276,'CE 2021'!D:G,4,0),0)</f>
        <v>0</v>
      </c>
      <c r="J276" s="829">
        <f t="shared" si="5"/>
        <v>-1</v>
      </c>
    </row>
    <row r="277" spans="1:14" ht="45" hidden="1" x14ac:dyDescent="0.25">
      <c r="A277" s="397" t="s">
        <v>3528</v>
      </c>
      <c r="B277" s="432" t="s">
        <v>3529</v>
      </c>
      <c r="C277" s="402">
        <v>0</v>
      </c>
      <c r="D277" s="402">
        <v>0</v>
      </c>
      <c r="E277" s="402">
        <v>0</v>
      </c>
      <c r="H277" s="402">
        <v>0</v>
      </c>
      <c r="I277" s="402">
        <f>+IFERROR(VLOOKUP(A277,'CE 2021'!D:G,4,0),0)</f>
        <v>0</v>
      </c>
      <c r="J277" s="829">
        <f t="shared" si="5"/>
        <v>-1</v>
      </c>
    </row>
    <row r="278" spans="1:14" ht="30" hidden="1" x14ac:dyDescent="0.25">
      <c r="A278" s="397" t="s">
        <v>618</v>
      </c>
      <c r="B278" s="432" t="s">
        <v>3530</v>
      </c>
      <c r="C278" s="402">
        <v>0</v>
      </c>
      <c r="D278" s="402">
        <v>0</v>
      </c>
      <c r="E278" s="402">
        <v>0</v>
      </c>
      <c r="H278" s="402">
        <v>0</v>
      </c>
      <c r="I278" s="402">
        <f>+IFERROR(VLOOKUP(A278,'CE 2021'!D:G,4,0),0)</f>
        <v>0</v>
      </c>
      <c r="J278" s="829">
        <f t="shared" si="5"/>
        <v>-1</v>
      </c>
    </row>
    <row r="279" spans="1:14" hidden="1" x14ac:dyDescent="0.25">
      <c r="A279" s="397" t="s">
        <v>619</v>
      </c>
      <c r="B279" s="432" t="s">
        <v>3531</v>
      </c>
      <c r="C279" s="402">
        <v>16758301.48</v>
      </c>
      <c r="D279" s="402">
        <v>0</v>
      </c>
      <c r="E279" s="402">
        <v>16758301.48</v>
      </c>
      <c r="H279" s="402">
        <v>16758301.48</v>
      </c>
      <c r="I279" s="402">
        <f>+IFERROR(VLOOKUP(A279,'CE 2021'!D:G,4,0),0)</f>
        <v>16451159.430000002</v>
      </c>
      <c r="J279" s="829">
        <f t="shared" si="5"/>
        <v>-1.8327755373451993E-2</v>
      </c>
    </row>
    <row r="280" spans="1:14" hidden="1" x14ac:dyDescent="0.25">
      <c r="A280" s="397" t="s">
        <v>621</v>
      </c>
      <c r="B280" s="432" t="s">
        <v>3532</v>
      </c>
      <c r="C280" s="402">
        <v>349233.44</v>
      </c>
      <c r="D280" s="402">
        <v>0</v>
      </c>
      <c r="E280" s="402">
        <v>349233.44</v>
      </c>
      <c r="H280" s="402">
        <v>349233.44</v>
      </c>
      <c r="I280" s="402">
        <f>+IFERROR(VLOOKUP(A280,'CE 2021'!D:G,4,0),0)</f>
        <v>309634.95</v>
      </c>
      <c r="J280" s="829">
        <f t="shared" si="5"/>
        <v>-0.11338687956113247</v>
      </c>
    </row>
    <row r="281" spans="1:14" ht="30" hidden="1" x14ac:dyDescent="0.25">
      <c r="A281" s="394" t="s">
        <v>623</v>
      </c>
      <c r="B281" s="436" t="s">
        <v>624</v>
      </c>
      <c r="C281" s="435">
        <v>2638908.04</v>
      </c>
      <c r="D281" s="435">
        <v>0</v>
      </c>
      <c r="E281" s="435">
        <v>2638908.04</v>
      </c>
      <c r="H281" s="435">
        <v>2638908.04</v>
      </c>
      <c r="I281" s="435">
        <f>+IFERROR(VLOOKUP(A281,'CE 2021'!D:G,4,0),0)</f>
        <v>2038205.93</v>
      </c>
      <c r="J281" s="829">
        <f t="shared" si="5"/>
        <v>-0.22763283179811</v>
      </c>
    </row>
    <row r="282" spans="1:14" ht="30" hidden="1" x14ac:dyDescent="0.25">
      <c r="A282" s="397" t="s">
        <v>625</v>
      </c>
      <c r="B282" s="432" t="s">
        <v>3533</v>
      </c>
      <c r="C282" s="402">
        <v>0</v>
      </c>
      <c r="D282" s="402">
        <v>0</v>
      </c>
      <c r="E282" s="402">
        <v>0</v>
      </c>
      <c r="H282" s="402">
        <v>0</v>
      </c>
      <c r="I282" s="402">
        <f>+IFERROR(VLOOKUP(A282,'CE 2021'!D:G,4,0),0)</f>
        <v>0</v>
      </c>
      <c r="J282" s="829">
        <f t="shared" si="5"/>
        <v>-1</v>
      </c>
    </row>
    <row r="283" spans="1:14" ht="30" hidden="1" x14ac:dyDescent="0.25">
      <c r="A283" s="397" t="s">
        <v>626</v>
      </c>
      <c r="B283" s="432" t="s">
        <v>3534</v>
      </c>
      <c r="C283" s="402">
        <v>2353051.87</v>
      </c>
      <c r="D283" s="402">
        <v>0</v>
      </c>
      <c r="E283" s="402">
        <v>2353051.87</v>
      </c>
      <c r="H283" s="402">
        <v>2353051.87</v>
      </c>
      <c r="I283" s="402">
        <f>+IFERROR(VLOOKUP(A283,'CE 2021'!D:G,4,0),0)</f>
        <v>2038205.93</v>
      </c>
      <c r="J283" s="829">
        <f t="shared" si="5"/>
        <v>-0.13380322976050685</v>
      </c>
    </row>
    <row r="284" spans="1:14" ht="30" hidden="1" x14ac:dyDescent="0.25">
      <c r="A284" s="397" t="s">
        <v>627</v>
      </c>
      <c r="B284" s="432" t="s">
        <v>3535</v>
      </c>
      <c r="C284" s="402">
        <v>0</v>
      </c>
      <c r="D284" s="402">
        <v>0</v>
      </c>
      <c r="E284" s="402">
        <v>0</v>
      </c>
      <c r="H284" s="402">
        <v>0</v>
      </c>
      <c r="I284" s="402">
        <f>+IFERROR(VLOOKUP(A284,'CE 2021'!D:G,4,0),0)</f>
        <v>0</v>
      </c>
      <c r="J284" s="829">
        <f t="shared" si="5"/>
        <v>-1</v>
      </c>
    </row>
    <row r="285" spans="1:14" ht="45" hidden="1" x14ac:dyDescent="0.25">
      <c r="A285" s="397" t="s">
        <v>628</v>
      </c>
      <c r="B285" s="432" t="s">
        <v>3536</v>
      </c>
      <c r="C285" s="402">
        <v>4689.13</v>
      </c>
      <c r="D285" s="402">
        <v>0</v>
      </c>
      <c r="E285" s="402">
        <v>4689.13</v>
      </c>
      <c r="H285" s="402">
        <v>4689.13</v>
      </c>
      <c r="I285" s="402">
        <f>+IFERROR(VLOOKUP(A285,'CE 2021'!D:G,4,0),0)</f>
        <v>0</v>
      </c>
      <c r="J285" s="829">
        <f t="shared" si="5"/>
        <v>-1</v>
      </c>
    </row>
    <row r="286" spans="1:14" ht="45" hidden="1" x14ac:dyDescent="0.25">
      <c r="A286" s="397" t="s">
        <v>629</v>
      </c>
      <c r="B286" s="432" t="s">
        <v>3537</v>
      </c>
      <c r="C286" s="402">
        <v>11867.11</v>
      </c>
      <c r="D286" s="402">
        <v>0</v>
      </c>
      <c r="E286" s="402">
        <v>11867.11</v>
      </c>
      <c r="H286" s="402">
        <v>11867.11</v>
      </c>
      <c r="I286" s="402">
        <f>+IFERROR(VLOOKUP(A286,'CE 2021'!D:G,4,0),0)</f>
        <v>0</v>
      </c>
      <c r="J286" s="829">
        <f t="shared" si="5"/>
        <v>-1</v>
      </c>
    </row>
    <row r="287" spans="1:14" ht="30" hidden="1" x14ac:dyDescent="0.25">
      <c r="A287" s="397" t="s">
        <v>630</v>
      </c>
      <c r="B287" s="432" t="s">
        <v>1812</v>
      </c>
      <c r="C287" s="402">
        <v>269299.93</v>
      </c>
      <c r="D287" s="402">
        <v>0</v>
      </c>
      <c r="E287" s="402">
        <v>269299.93</v>
      </c>
      <c r="H287" s="402">
        <v>269299.93</v>
      </c>
      <c r="I287" s="402">
        <f>+IFERROR(VLOOKUP(A287,'CE 2021'!D:G,4,0),0)</f>
        <v>0</v>
      </c>
      <c r="J287" s="829">
        <f t="shared" si="5"/>
        <v>-1</v>
      </c>
    </row>
    <row r="288" spans="1:14" ht="45" hidden="1" x14ac:dyDescent="0.25">
      <c r="A288" s="397" t="s">
        <v>631</v>
      </c>
      <c r="B288" s="432" t="s">
        <v>3538</v>
      </c>
      <c r="C288" s="402">
        <v>0</v>
      </c>
      <c r="D288" s="402">
        <v>0</v>
      </c>
      <c r="E288" s="402">
        <v>0</v>
      </c>
      <c r="H288" s="402">
        <v>0</v>
      </c>
      <c r="I288" s="402">
        <f>+IFERROR(VLOOKUP(A288,'CE 2021'!D:G,4,0),0)</f>
        <v>0</v>
      </c>
      <c r="J288" s="829">
        <f t="shared" si="5"/>
        <v>-1</v>
      </c>
    </row>
    <row r="289" spans="1:10" hidden="1" x14ac:dyDescent="0.25">
      <c r="A289" s="394" t="s">
        <v>632</v>
      </c>
      <c r="B289" s="436" t="s">
        <v>633</v>
      </c>
      <c r="C289" s="435">
        <v>10830950.380000001</v>
      </c>
      <c r="D289" s="435">
        <v>4686159.63</v>
      </c>
      <c r="E289" s="435">
        <v>6144790.7500000009</v>
      </c>
      <c r="H289" s="435">
        <v>10830950.380000001</v>
      </c>
      <c r="I289" s="435">
        <f>+IFERROR(VLOOKUP(A289,'CE 2021'!D:G,4,0),0)</f>
        <v>9560300.1300000008</v>
      </c>
      <c r="J289" s="829">
        <f t="shared" si="5"/>
        <v>-0.11731659784411275</v>
      </c>
    </row>
    <row r="290" spans="1:10" hidden="1" x14ac:dyDescent="0.25">
      <c r="A290" s="397" t="s">
        <v>634</v>
      </c>
      <c r="B290" s="432" t="s">
        <v>635</v>
      </c>
      <c r="C290" s="402">
        <v>478912.47</v>
      </c>
      <c r="D290" s="402">
        <v>0</v>
      </c>
      <c r="E290" s="402">
        <v>478912.47</v>
      </c>
      <c r="H290" s="402">
        <v>478912.47</v>
      </c>
      <c r="I290" s="402">
        <f>+IFERROR(VLOOKUP(A290,'CE 2021'!D:G,4,0),0)</f>
        <v>478912.47</v>
      </c>
      <c r="J290" s="829">
        <f t="shared" si="5"/>
        <v>0</v>
      </c>
    </row>
    <row r="291" spans="1:10" hidden="1" x14ac:dyDescent="0.25">
      <c r="A291" s="397" t="s">
        <v>637</v>
      </c>
      <c r="B291" s="432" t="s">
        <v>638</v>
      </c>
      <c r="C291" s="402">
        <v>41677.089999999997</v>
      </c>
      <c r="D291" s="402">
        <v>0</v>
      </c>
      <c r="E291" s="402">
        <v>41677.089999999997</v>
      </c>
      <c r="H291" s="402">
        <v>41677.089999999997</v>
      </c>
      <c r="I291" s="402">
        <f>+IFERROR(VLOOKUP(A291,'CE 2021'!D:G,4,0),0)</f>
        <v>34678.269999999997</v>
      </c>
      <c r="J291" s="829">
        <f t="shared" si="5"/>
        <v>-0.16792967071357434</v>
      </c>
    </row>
    <row r="292" spans="1:10" ht="30" hidden="1" x14ac:dyDescent="0.25">
      <c r="A292" s="397" t="s">
        <v>640</v>
      </c>
      <c r="B292" s="432" t="s">
        <v>641</v>
      </c>
      <c r="C292" s="402">
        <v>0</v>
      </c>
      <c r="D292" s="402">
        <v>0</v>
      </c>
      <c r="E292" s="402">
        <v>0</v>
      </c>
      <c r="H292" s="402">
        <v>0</v>
      </c>
      <c r="I292" s="402">
        <f>+IFERROR(VLOOKUP(A292,'CE 2021'!D:G,4,0),0)</f>
        <v>0</v>
      </c>
      <c r="J292" s="829">
        <f t="shared" si="5"/>
        <v>-1</v>
      </c>
    </row>
    <row r="293" spans="1:10" hidden="1" x14ac:dyDescent="0.25">
      <c r="A293" s="397" t="s">
        <v>642</v>
      </c>
      <c r="B293" s="432" t="s">
        <v>643</v>
      </c>
      <c r="C293" s="402">
        <v>3316548.77</v>
      </c>
      <c r="D293" s="402">
        <v>0</v>
      </c>
      <c r="E293" s="402">
        <v>3316548.77</v>
      </c>
      <c r="H293" s="402">
        <v>3316548.77</v>
      </c>
      <c r="I293" s="402">
        <f>+IFERROR(VLOOKUP(A293,'CE 2021'!D:G,4,0),0)</f>
        <v>3111706.67</v>
      </c>
      <c r="J293" s="829">
        <f t="shared" si="5"/>
        <v>-6.1763632681331004E-2</v>
      </c>
    </row>
    <row r="294" spans="1:10" hidden="1" x14ac:dyDescent="0.25">
      <c r="A294" s="397" t="s">
        <v>644</v>
      </c>
      <c r="B294" s="432" t="s">
        <v>645</v>
      </c>
      <c r="C294" s="402">
        <v>6978712.3600000003</v>
      </c>
      <c r="D294" s="402">
        <v>4686159.63</v>
      </c>
      <c r="E294" s="402">
        <v>2292552.7300000004</v>
      </c>
      <c r="H294" s="402">
        <v>6978712.3600000003</v>
      </c>
      <c r="I294" s="402">
        <f>+IFERROR(VLOOKUP(A294,'CE 2021'!D:G,4,0),0)</f>
        <v>5920269.0300000003</v>
      </c>
      <c r="J294" s="829">
        <f t="shared" si="5"/>
        <v>-0.15166742450465465</v>
      </c>
    </row>
    <row r="295" spans="1:10" ht="30" hidden="1" x14ac:dyDescent="0.25">
      <c r="A295" s="397" t="s">
        <v>653</v>
      </c>
      <c r="B295" s="432" t="s">
        <v>3539</v>
      </c>
      <c r="C295" s="402">
        <v>15099.69</v>
      </c>
      <c r="D295" s="402">
        <v>0</v>
      </c>
      <c r="E295" s="402">
        <v>15099.69</v>
      </c>
      <c r="H295" s="402">
        <v>15099.69</v>
      </c>
      <c r="I295" s="402">
        <f>+IFERROR(VLOOKUP(A295,'CE 2021'!D:G,4,0),0)</f>
        <v>14733.69</v>
      </c>
      <c r="J295" s="829">
        <f t="shared" si="5"/>
        <v>-2.4238908215996502E-2</v>
      </c>
    </row>
    <row r="296" spans="1:10" hidden="1" x14ac:dyDescent="0.25">
      <c r="A296" s="397" t="s">
        <v>3540</v>
      </c>
      <c r="B296" s="432" t="s">
        <v>3541</v>
      </c>
      <c r="C296" s="402">
        <v>0</v>
      </c>
      <c r="D296" s="402">
        <v>0</v>
      </c>
      <c r="E296" s="402">
        <v>0</v>
      </c>
      <c r="H296" s="402">
        <v>0</v>
      </c>
      <c r="I296" s="402">
        <f>+IFERROR(VLOOKUP(A296,'CE 2021'!D:G,4,0),0)</f>
        <v>0</v>
      </c>
      <c r="J296" s="829">
        <f t="shared" si="5"/>
        <v>-1</v>
      </c>
    </row>
    <row r="297" spans="1:10" ht="30" hidden="1" x14ac:dyDescent="0.25">
      <c r="A297" s="394" t="s">
        <v>655</v>
      </c>
      <c r="B297" s="436" t="s">
        <v>656</v>
      </c>
      <c r="C297" s="435">
        <v>5142335.1100000003</v>
      </c>
      <c r="D297" s="435">
        <v>0</v>
      </c>
      <c r="E297" s="435">
        <v>5142335.1100000003</v>
      </c>
      <c r="H297" s="435">
        <v>5142335.1100000003</v>
      </c>
      <c r="I297" s="435">
        <f>+IFERROR(VLOOKUP(A297,'CE 2021'!D:G,4,0),0)</f>
        <v>6979248.790000001</v>
      </c>
      <c r="J297" s="829">
        <f t="shared" si="5"/>
        <v>0.35721391949502879</v>
      </c>
    </row>
    <row r="298" spans="1:10" ht="30" hidden="1" x14ac:dyDescent="0.25">
      <c r="A298" s="397" t="s">
        <v>657</v>
      </c>
      <c r="B298" s="432" t="s">
        <v>3542</v>
      </c>
      <c r="C298" s="402">
        <v>75490.67</v>
      </c>
      <c r="D298" s="402">
        <v>0</v>
      </c>
      <c r="E298" s="402">
        <v>75490.67</v>
      </c>
      <c r="H298" s="402">
        <v>75490.67</v>
      </c>
      <c r="I298" s="402">
        <f>+IFERROR(VLOOKUP(A298,'CE 2021'!D:G,4,0),0)</f>
        <v>0</v>
      </c>
      <c r="J298" s="829">
        <f t="shared" si="5"/>
        <v>-1</v>
      </c>
    </row>
    <row r="299" spans="1:10" ht="30" hidden="1" x14ac:dyDescent="0.25">
      <c r="A299" s="397" t="s">
        <v>658</v>
      </c>
      <c r="B299" s="432" t="s">
        <v>3543</v>
      </c>
      <c r="C299" s="402">
        <v>0</v>
      </c>
      <c r="D299" s="402">
        <v>0</v>
      </c>
      <c r="E299" s="402">
        <v>0</v>
      </c>
      <c r="H299" s="402">
        <v>0</v>
      </c>
      <c r="I299" s="402">
        <f>+IFERROR(VLOOKUP(A299,'CE 2021'!D:G,4,0),0)</f>
        <v>0</v>
      </c>
      <c r="J299" s="829">
        <f t="shared" si="5"/>
        <v>-1</v>
      </c>
    </row>
    <row r="300" spans="1:10" ht="30" hidden="1" x14ac:dyDescent="0.25">
      <c r="A300" s="397" t="s">
        <v>660</v>
      </c>
      <c r="B300" s="437" t="s">
        <v>3544</v>
      </c>
      <c r="C300" s="429">
        <v>5000741.4800000004</v>
      </c>
      <c r="D300" s="429">
        <v>0</v>
      </c>
      <c r="E300" s="429">
        <v>5000741.4800000004</v>
      </c>
      <c r="H300" s="429">
        <v>5000741.4800000004</v>
      </c>
      <c r="I300" s="429">
        <f>+IFERROR(VLOOKUP(A300,'CE 2021'!D:G,4,0),0)</f>
        <v>6979248.790000001</v>
      </c>
      <c r="J300" s="829">
        <f t="shared" si="5"/>
        <v>0.39564278975685019</v>
      </c>
    </row>
    <row r="301" spans="1:10" ht="30" hidden="1" x14ac:dyDescent="0.25">
      <c r="A301" s="400" t="s">
        <v>662</v>
      </c>
      <c r="B301" s="438" t="s">
        <v>1816</v>
      </c>
      <c r="C301" s="402">
        <v>3382729.5500000003</v>
      </c>
      <c r="D301" s="402">
        <v>0</v>
      </c>
      <c r="E301" s="402">
        <v>3382729.5500000003</v>
      </c>
      <c r="H301" s="402">
        <v>3382729.5500000003</v>
      </c>
      <c r="I301" s="402">
        <f>+IFERROR(VLOOKUP(A301,'CE 2021'!D:G,4,0),0)</f>
        <v>4221800.53</v>
      </c>
      <c r="J301" s="829">
        <f t="shared" si="5"/>
        <v>0.24804554061970463</v>
      </c>
    </row>
    <row r="302" spans="1:10" hidden="1" x14ac:dyDescent="0.25">
      <c r="A302" s="400" t="s">
        <v>663</v>
      </c>
      <c r="B302" s="438" t="s">
        <v>664</v>
      </c>
      <c r="C302" s="402">
        <v>0</v>
      </c>
      <c r="D302" s="402">
        <v>0</v>
      </c>
      <c r="E302" s="402">
        <v>0</v>
      </c>
      <c r="H302" s="402">
        <v>0</v>
      </c>
      <c r="I302" s="402">
        <f>+IFERROR(VLOOKUP(A302,'CE 2021'!D:G,4,0),0)</f>
        <v>0</v>
      </c>
      <c r="J302" s="829">
        <f t="shared" si="5"/>
        <v>-1</v>
      </c>
    </row>
    <row r="303" spans="1:10" ht="30" hidden="1" x14ac:dyDescent="0.25">
      <c r="A303" s="400" t="s">
        <v>665</v>
      </c>
      <c r="B303" s="438" t="s">
        <v>3545</v>
      </c>
      <c r="C303" s="402">
        <v>376751.68</v>
      </c>
      <c r="D303" s="402">
        <v>0</v>
      </c>
      <c r="E303" s="402">
        <v>376751.68</v>
      </c>
      <c r="H303" s="402">
        <v>376751.68</v>
      </c>
      <c r="I303" s="402">
        <f>+IFERROR(VLOOKUP(A303,'CE 2021'!D:G,4,0),0)</f>
        <v>1372526.1500000001</v>
      </c>
      <c r="J303" s="829">
        <f t="shared" si="5"/>
        <v>2.6430525007877872</v>
      </c>
    </row>
    <row r="304" spans="1:10" hidden="1" x14ac:dyDescent="0.25">
      <c r="A304" s="400" t="s">
        <v>666</v>
      </c>
      <c r="B304" s="438" t="s">
        <v>667</v>
      </c>
      <c r="C304" s="402">
        <v>0</v>
      </c>
      <c r="D304" s="402">
        <v>0</v>
      </c>
      <c r="E304" s="402">
        <v>0</v>
      </c>
      <c r="H304" s="402">
        <v>0</v>
      </c>
      <c r="I304" s="402">
        <f>+IFERROR(VLOOKUP(A304,'CE 2021'!D:G,4,0),0)</f>
        <v>0</v>
      </c>
      <c r="J304" s="829">
        <f t="shared" si="5"/>
        <v>-1</v>
      </c>
    </row>
    <row r="305" spans="1:14" hidden="1" x14ac:dyDescent="0.25">
      <c r="A305" s="400" t="s">
        <v>668</v>
      </c>
      <c r="B305" s="438" t="s">
        <v>669</v>
      </c>
      <c r="C305" s="402">
        <v>317707.43</v>
      </c>
      <c r="D305" s="402">
        <v>0</v>
      </c>
      <c r="E305" s="402">
        <v>317707.43</v>
      </c>
      <c r="H305" s="402">
        <v>317707.43</v>
      </c>
      <c r="I305" s="402">
        <f>+IFERROR(VLOOKUP(A305,'CE 2021'!D:G,4,0),0)</f>
        <v>319640.53999999998</v>
      </c>
      <c r="J305" s="829">
        <f t="shared" si="5"/>
        <v>6.0845602509200791E-3</v>
      </c>
    </row>
    <row r="306" spans="1:14" ht="30" hidden="1" x14ac:dyDescent="0.25">
      <c r="A306" s="400" t="s">
        <v>671</v>
      </c>
      <c r="B306" s="438" t="s">
        <v>672</v>
      </c>
      <c r="C306" s="402">
        <v>923552.82000000007</v>
      </c>
      <c r="D306" s="402">
        <v>0</v>
      </c>
      <c r="E306" s="402">
        <v>923552.82000000007</v>
      </c>
      <c r="H306" s="402">
        <v>923552.82000000007</v>
      </c>
      <c r="I306" s="402">
        <f>+IFERROR(VLOOKUP(A306,'CE 2021'!D:G,4,0),0)</f>
        <v>1065281.57</v>
      </c>
      <c r="J306" s="829">
        <f t="shared" si="5"/>
        <v>0.15346036190978229</v>
      </c>
    </row>
    <row r="307" spans="1:14" ht="30" hidden="1" x14ac:dyDescent="0.25">
      <c r="A307" s="397" t="s">
        <v>673</v>
      </c>
      <c r="B307" s="437" t="s">
        <v>674</v>
      </c>
      <c r="C307" s="429">
        <v>66102.960000000006</v>
      </c>
      <c r="D307" s="429">
        <v>0</v>
      </c>
      <c r="E307" s="429">
        <v>66102.960000000006</v>
      </c>
      <c r="H307" s="429">
        <v>66102.960000000006</v>
      </c>
      <c r="I307" s="429">
        <f>+IFERROR(VLOOKUP(A307,'CE 2021'!D:G,4,0),0)</f>
        <v>0</v>
      </c>
      <c r="J307" s="829">
        <f t="shared" si="5"/>
        <v>-1</v>
      </c>
    </row>
    <row r="308" spans="1:14" ht="30" hidden="1" x14ac:dyDescent="0.25">
      <c r="A308" s="400" t="s">
        <v>675</v>
      </c>
      <c r="B308" s="438" t="s">
        <v>3546</v>
      </c>
      <c r="C308" s="402">
        <v>61578.04</v>
      </c>
      <c r="D308" s="402">
        <v>0</v>
      </c>
      <c r="E308" s="402">
        <v>61578.04</v>
      </c>
      <c r="H308" s="402">
        <v>61578.04</v>
      </c>
      <c r="I308" s="402">
        <f>+IFERROR(VLOOKUP(A308,'CE 2021'!D:G,4,0),0)</f>
        <v>0</v>
      </c>
      <c r="J308" s="829">
        <f t="shared" si="5"/>
        <v>-1</v>
      </c>
    </row>
    <row r="309" spans="1:14" ht="30" hidden="1" x14ac:dyDescent="0.25">
      <c r="A309" s="400" t="s">
        <v>676</v>
      </c>
      <c r="B309" s="438" t="s">
        <v>677</v>
      </c>
      <c r="C309" s="402">
        <v>0</v>
      </c>
      <c r="D309" s="402">
        <v>0</v>
      </c>
      <c r="E309" s="402">
        <v>0</v>
      </c>
      <c r="H309" s="402">
        <v>0</v>
      </c>
      <c r="I309" s="402">
        <f>+IFERROR(VLOOKUP(A309,'CE 2021'!D:G,4,0),0)</f>
        <v>0</v>
      </c>
      <c r="J309" s="829">
        <f t="shared" si="5"/>
        <v>-1</v>
      </c>
    </row>
    <row r="310" spans="1:14" ht="30" hidden="1" x14ac:dyDescent="0.25">
      <c r="A310" s="400" t="s">
        <v>678</v>
      </c>
      <c r="B310" s="438" t="s">
        <v>3547</v>
      </c>
      <c r="C310" s="402">
        <v>4524.92</v>
      </c>
      <c r="D310" s="402">
        <v>0</v>
      </c>
      <c r="E310" s="402">
        <v>4524.92</v>
      </c>
      <c r="H310" s="402">
        <v>4524.92</v>
      </c>
      <c r="I310" s="402">
        <f>+IFERROR(VLOOKUP(A310,'CE 2021'!D:G,4,0),0)</f>
        <v>0</v>
      </c>
      <c r="J310" s="829">
        <f t="shared" si="5"/>
        <v>-1</v>
      </c>
    </row>
    <row r="311" spans="1:14" hidden="1" x14ac:dyDescent="0.25">
      <c r="A311" s="394" t="s">
        <v>679</v>
      </c>
      <c r="B311" s="436" t="s">
        <v>680</v>
      </c>
      <c r="C311" s="435">
        <v>6578226.7100000009</v>
      </c>
      <c r="D311" s="435">
        <v>0</v>
      </c>
      <c r="E311" s="435">
        <v>6578226.7100000009</v>
      </c>
      <c r="H311" s="435">
        <v>6578226.7100000009</v>
      </c>
      <c r="I311" s="435">
        <f>+IFERROR(VLOOKUP(A311,'CE 2021'!D:G,4,0),0)</f>
        <v>6139772.96</v>
      </c>
      <c r="J311" s="829">
        <f t="shared" si="5"/>
        <v>-6.6652271095108073E-2</v>
      </c>
    </row>
    <row r="312" spans="1:14" ht="30" hidden="1" x14ac:dyDescent="0.25">
      <c r="A312" s="397" t="s">
        <v>681</v>
      </c>
      <c r="B312" s="432" t="s">
        <v>3548</v>
      </c>
      <c r="C312" s="402">
        <v>752529.24</v>
      </c>
      <c r="D312" s="402">
        <v>0</v>
      </c>
      <c r="E312" s="402">
        <v>752529.24</v>
      </c>
      <c r="H312" s="402">
        <v>752529.24</v>
      </c>
      <c r="I312" s="402">
        <f>+IFERROR(VLOOKUP(A312,'CE 2021'!D:G,4,0),0)</f>
        <v>597434.48</v>
      </c>
      <c r="J312" s="829">
        <f t="shared" si="5"/>
        <v>-0.20609798497663689</v>
      </c>
    </row>
    <row r="313" spans="1:14" ht="30" hidden="1" x14ac:dyDescent="0.25">
      <c r="A313" s="397" t="s">
        <v>682</v>
      </c>
      <c r="B313" s="432" t="s">
        <v>683</v>
      </c>
      <c r="C313" s="402">
        <v>0</v>
      </c>
      <c r="D313" s="402">
        <v>0</v>
      </c>
      <c r="E313" s="402">
        <v>0</v>
      </c>
      <c r="H313" s="402">
        <v>0</v>
      </c>
      <c r="I313" s="402">
        <f>+IFERROR(VLOOKUP(A313,'CE 2021'!D:G,4,0),0)</f>
        <v>0</v>
      </c>
      <c r="J313" s="829">
        <f t="shared" si="5"/>
        <v>-1</v>
      </c>
    </row>
    <row r="314" spans="1:14" ht="30" hidden="1" x14ac:dyDescent="0.25">
      <c r="A314" s="397" t="s">
        <v>684</v>
      </c>
      <c r="B314" s="432" t="s">
        <v>3549</v>
      </c>
      <c r="C314" s="402">
        <v>86356.57</v>
      </c>
      <c r="D314" s="402">
        <v>0</v>
      </c>
      <c r="E314" s="402">
        <v>86356.57</v>
      </c>
      <c r="H314" s="402">
        <v>86356.57</v>
      </c>
      <c r="I314" s="402">
        <f>+IFERROR(VLOOKUP(A314,'CE 2021'!D:G,4,0),0)</f>
        <v>102390.62</v>
      </c>
      <c r="J314" s="829">
        <f t="shared" si="5"/>
        <v>0.18567261298127047</v>
      </c>
    </row>
    <row r="315" spans="1:14" hidden="1" x14ac:dyDescent="0.25">
      <c r="A315" s="397" t="s">
        <v>685</v>
      </c>
      <c r="B315" s="432" t="s">
        <v>686</v>
      </c>
      <c r="C315" s="402">
        <v>5739340.9000000004</v>
      </c>
      <c r="D315" s="402">
        <v>0</v>
      </c>
      <c r="E315" s="402">
        <v>5739340.9000000004</v>
      </c>
      <c r="H315" s="402">
        <v>5739340.9000000004</v>
      </c>
      <c r="I315" s="402">
        <f>+IFERROR(VLOOKUP(A315,'CE 2021'!D:G,4,0),0)</f>
        <v>5439947.8600000003</v>
      </c>
      <c r="J315" s="829">
        <f t="shared" si="5"/>
        <v>-5.2165056095552664E-2</v>
      </c>
    </row>
    <row r="316" spans="1:14" hidden="1" x14ac:dyDescent="0.25">
      <c r="A316" s="397" t="s">
        <v>689</v>
      </c>
      <c r="B316" s="432" t="s">
        <v>690</v>
      </c>
      <c r="C316" s="402">
        <v>0</v>
      </c>
      <c r="D316" s="402">
        <v>0</v>
      </c>
      <c r="E316" s="402">
        <v>0</v>
      </c>
      <c r="H316" s="402">
        <v>0</v>
      </c>
      <c r="I316" s="402">
        <f>+IFERROR(VLOOKUP(A316,'CE 2021'!D:G,4,0),0)</f>
        <v>0</v>
      </c>
      <c r="J316" s="829">
        <f t="shared" si="5"/>
        <v>-1</v>
      </c>
      <c r="K316" t="s">
        <v>4134</v>
      </c>
      <c r="M316" t="s">
        <v>4134</v>
      </c>
      <c r="N316" t="s">
        <v>4134</v>
      </c>
    </row>
    <row r="317" spans="1:14" ht="30" hidden="1" x14ac:dyDescent="0.25">
      <c r="A317" s="397" t="s">
        <v>3550</v>
      </c>
      <c r="B317" s="432" t="s">
        <v>3551</v>
      </c>
      <c r="C317" s="402">
        <v>0</v>
      </c>
      <c r="D317" s="402">
        <v>0</v>
      </c>
      <c r="E317" s="402">
        <v>0</v>
      </c>
      <c r="H317" s="402">
        <v>0</v>
      </c>
      <c r="I317" s="402">
        <f>+IFERROR(VLOOKUP(A317,'CE 2021'!D:G,4,0),0)</f>
        <v>0</v>
      </c>
      <c r="J317" s="829">
        <f t="shared" si="5"/>
        <v>-1</v>
      </c>
      <c r="K317" t="s">
        <v>4134</v>
      </c>
      <c r="M317" t="s">
        <v>4134</v>
      </c>
      <c r="N317" t="s">
        <v>4134</v>
      </c>
    </row>
    <row r="318" spans="1:14" ht="30" hidden="1" x14ac:dyDescent="0.25">
      <c r="A318" s="397" t="s">
        <v>3552</v>
      </c>
      <c r="B318" s="432" t="s">
        <v>3553</v>
      </c>
      <c r="C318" s="402">
        <v>0</v>
      </c>
      <c r="D318" s="402">
        <v>0</v>
      </c>
      <c r="E318" s="402">
        <v>0</v>
      </c>
      <c r="H318" s="402">
        <v>0</v>
      </c>
      <c r="I318" s="402">
        <f>+IFERROR(VLOOKUP(A318,'CE 2021'!D:G,4,0),0)</f>
        <v>0</v>
      </c>
      <c r="J318" s="829">
        <f t="shared" si="5"/>
        <v>-1</v>
      </c>
    </row>
    <row r="319" spans="1:14" hidden="1" x14ac:dyDescent="0.25">
      <c r="A319" s="394" t="s">
        <v>691</v>
      </c>
      <c r="B319" s="436" t="s">
        <v>3554</v>
      </c>
      <c r="C319" s="442">
        <v>0</v>
      </c>
      <c r="D319" s="442">
        <v>0</v>
      </c>
      <c r="E319" s="442">
        <v>0</v>
      </c>
      <c r="H319" s="442">
        <v>0</v>
      </c>
      <c r="I319" s="442">
        <f>+IFERROR(VLOOKUP(A319,'CE 2021'!D:G,4,0),0)</f>
        <v>0</v>
      </c>
      <c r="J319" s="829">
        <f t="shared" si="5"/>
        <v>-1</v>
      </c>
      <c r="K319" t="s">
        <v>4134</v>
      </c>
      <c r="M319" t="s">
        <v>4134</v>
      </c>
      <c r="N319" t="s">
        <v>4134</v>
      </c>
    </row>
    <row r="320" spans="1:14" hidden="1" x14ac:dyDescent="0.25">
      <c r="A320" s="394" t="s">
        <v>693</v>
      </c>
      <c r="B320" s="433" t="s">
        <v>694</v>
      </c>
      <c r="C320" s="427">
        <v>34321854.93</v>
      </c>
      <c r="D320" s="427">
        <v>0</v>
      </c>
      <c r="E320" s="427">
        <v>34321854.93</v>
      </c>
      <c r="H320" s="427">
        <v>34321854.93</v>
      </c>
      <c r="I320" s="427">
        <f>+IFERROR(VLOOKUP(A320,'CE 2021'!D:G,4,0),0)</f>
        <v>39263068.280000001</v>
      </c>
      <c r="J320" s="829">
        <f t="shared" si="5"/>
        <v>0.14396696682267573</v>
      </c>
    </row>
    <row r="321" spans="1:10" hidden="1" x14ac:dyDescent="0.25">
      <c r="A321" s="394" t="s">
        <v>695</v>
      </c>
      <c r="B321" s="436" t="s">
        <v>696</v>
      </c>
      <c r="C321" s="435">
        <v>33033486.079999998</v>
      </c>
      <c r="D321" s="435">
        <v>0</v>
      </c>
      <c r="E321" s="435">
        <v>33033486.079999998</v>
      </c>
      <c r="H321" s="435">
        <v>33033486.079999998</v>
      </c>
      <c r="I321" s="435">
        <f>+IFERROR(VLOOKUP(A321,'CE 2021'!D:G,4,0),0)</f>
        <v>38860233.399999999</v>
      </c>
      <c r="J321" s="829">
        <f t="shared" si="5"/>
        <v>0.17638911333453788</v>
      </c>
    </row>
    <row r="322" spans="1:10" hidden="1" x14ac:dyDescent="0.25">
      <c r="A322" s="397" t="s">
        <v>697</v>
      </c>
      <c r="B322" s="432" t="s">
        <v>698</v>
      </c>
      <c r="C322" s="402">
        <v>750918.13</v>
      </c>
      <c r="D322" s="402">
        <v>0</v>
      </c>
      <c r="E322" s="402">
        <v>750918.13</v>
      </c>
      <c r="H322" s="402">
        <v>750918.13</v>
      </c>
      <c r="I322" s="402">
        <f>+IFERROR(VLOOKUP(A322,'CE 2021'!D:G,4,0),0)</f>
        <v>646957.79</v>
      </c>
      <c r="J322" s="829">
        <f t="shared" si="5"/>
        <v>-0.13844430683808362</v>
      </c>
    </row>
    <row r="323" spans="1:10" hidden="1" x14ac:dyDescent="0.25">
      <c r="A323" s="397" t="s">
        <v>700</v>
      </c>
      <c r="B323" s="432" t="s">
        <v>701</v>
      </c>
      <c r="C323" s="402">
        <v>4299522.2299999995</v>
      </c>
      <c r="D323" s="402">
        <v>0</v>
      </c>
      <c r="E323" s="402">
        <v>4299522.2299999995</v>
      </c>
      <c r="H323" s="402">
        <v>4299522.2299999995</v>
      </c>
      <c r="I323" s="402">
        <f>+IFERROR(VLOOKUP(A323,'CE 2021'!D:G,4,0),0)</f>
        <v>6596098.1399999997</v>
      </c>
      <c r="J323" s="829">
        <f t="shared" si="5"/>
        <v>0.53414676960514296</v>
      </c>
    </row>
    <row r="324" spans="1:10" hidden="1" x14ac:dyDescent="0.25">
      <c r="A324" s="397" t="s">
        <v>703</v>
      </c>
      <c r="B324" s="437" t="s">
        <v>704</v>
      </c>
      <c r="C324" s="429">
        <v>2880085.47</v>
      </c>
      <c r="D324" s="429">
        <v>0</v>
      </c>
      <c r="E324" s="429">
        <v>2880085.47</v>
      </c>
      <c r="H324" s="429">
        <v>2880085.47</v>
      </c>
      <c r="I324" s="429">
        <f>+IFERROR(VLOOKUP(A324,'CE 2021'!D:G,4,0),0)</f>
        <v>2593401.5699999998</v>
      </c>
      <c r="J324" s="829">
        <f t="shared" si="5"/>
        <v>-9.9540066774476799E-2</v>
      </c>
    </row>
    <row r="325" spans="1:10" hidden="1" x14ac:dyDescent="0.25">
      <c r="A325" s="397" t="s">
        <v>3555</v>
      </c>
      <c r="B325" s="438" t="s">
        <v>3556</v>
      </c>
      <c r="C325" s="402">
        <v>458.24</v>
      </c>
      <c r="D325" s="402">
        <v>0</v>
      </c>
      <c r="E325" s="402">
        <v>458.24</v>
      </c>
      <c r="H325" s="402">
        <v>458.24</v>
      </c>
      <c r="I325" s="402">
        <f>+IFERROR(VLOOKUP(A325,'CE 2021'!D:G,4,0),0)</f>
        <v>0</v>
      </c>
      <c r="J325" s="829">
        <f t="shared" si="5"/>
        <v>-1</v>
      </c>
    </row>
    <row r="326" spans="1:10" hidden="1" x14ac:dyDescent="0.25">
      <c r="A326" s="397" t="s">
        <v>3557</v>
      </c>
      <c r="B326" s="438" t="s">
        <v>3558</v>
      </c>
      <c r="C326" s="402">
        <v>2879627.23</v>
      </c>
      <c r="D326" s="402">
        <v>0</v>
      </c>
      <c r="E326" s="402">
        <v>2879627.23</v>
      </c>
      <c r="H326" s="402">
        <v>2879627.23</v>
      </c>
      <c r="I326" s="402">
        <f>+IFERROR(VLOOKUP(A326,'CE 2021'!D:G,4,0),0)</f>
        <v>2593401.5699999998</v>
      </c>
      <c r="J326" s="829">
        <f t="shared" si="5"/>
        <v>-9.9396775047164709E-2</v>
      </c>
    </row>
    <row r="327" spans="1:10" hidden="1" x14ac:dyDescent="0.25">
      <c r="A327" s="397" t="s">
        <v>706</v>
      </c>
      <c r="B327" s="432" t="s">
        <v>707</v>
      </c>
      <c r="C327" s="402">
        <v>0</v>
      </c>
      <c r="D327" s="402">
        <v>0</v>
      </c>
      <c r="E327" s="402">
        <v>0</v>
      </c>
      <c r="H327" s="402">
        <v>0</v>
      </c>
      <c r="I327" s="402">
        <f>+IFERROR(VLOOKUP(A327,'CE 2021'!D:G,4,0),0)</f>
        <v>0</v>
      </c>
      <c r="J327" s="829">
        <f t="shared" si="5"/>
        <v>-1</v>
      </c>
    </row>
    <row r="328" spans="1:10" hidden="1" x14ac:dyDescent="0.25">
      <c r="A328" s="397" t="s">
        <v>708</v>
      </c>
      <c r="B328" s="438" t="s">
        <v>709</v>
      </c>
      <c r="C328" s="402">
        <v>3233922.7800000003</v>
      </c>
      <c r="D328" s="402">
        <v>0</v>
      </c>
      <c r="E328" s="402">
        <v>3233922.7800000003</v>
      </c>
      <c r="H328" s="402">
        <v>3233922.7800000003</v>
      </c>
      <c r="I328" s="402">
        <f>+IFERROR(VLOOKUP(A328,'CE 2021'!D:G,4,0),0)</f>
        <v>5105438.91</v>
      </c>
      <c r="J328" s="829">
        <f t="shared" si="5"/>
        <v>0.57871392031197466</v>
      </c>
    </row>
    <row r="329" spans="1:10" hidden="1" x14ac:dyDescent="0.25">
      <c r="A329" s="397" t="s">
        <v>712</v>
      </c>
      <c r="B329" s="438" t="s">
        <v>713</v>
      </c>
      <c r="C329" s="402">
        <v>25151.58</v>
      </c>
      <c r="D329" s="402">
        <v>0</v>
      </c>
      <c r="E329" s="402">
        <v>25151.58</v>
      </c>
      <c r="H329" s="402">
        <v>25151.58</v>
      </c>
      <c r="I329" s="402">
        <f>+IFERROR(VLOOKUP(A329,'CE 2021'!D:G,4,0),0)</f>
        <v>19238.84</v>
      </c>
      <c r="J329" s="829">
        <f t="shared" si="5"/>
        <v>-0.23508423725268957</v>
      </c>
    </row>
    <row r="330" spans="1:10" hidden="1" x14ac:dyDescent="0.25">
      <c r="A330" s="397" t="s">
        <v>715</v>
      </c>
      <c r="B330" s="432" t="s">
        <v>716</v>
      </c>
      <c r="C330" s="402">
        <v>490348.38</v>
      </c>
      <c r="D330" s="402">
        <v>0</v>
      </c>
      <c r="E330" s="402">
        <v>490348.38</v>
      </c>
      <c r="H330" s="402">
        <v>490348.38</v>
      </c>
      <c r="I330" s="402">
        <f>+IFERROR(VLOOKUP(A330,'CE 2021'!D:G,4,0),0)</f>
        <v>442615.02</v>
      </c>
      <c r="J330" s="829">
        <f t="shared" si="5"/>
        <v>-9.7345809524240656E-2</v>
      </c>
    </row>
    <row r="331" spans="1:10" hidden="1" x14ac:dyDescent="0.25">
      <c r="A331" s="397" t="s">
        <v>718</v>
      </c>
      <c r="B331" s="438" t="s">
        <v>719</v>
      </c>
      <c r="C331" s="402">
        <v>1208777.42</v>
      </c>
      <c r="D331" s="402">
        <v>0</v>
      </c>
      <c r="E331" s="402">
        <v>1208777.42</v>
      </c>
      <c r="H331" s="402">
        <v>1208777.42</v>
      </c>
      <c r="I331" s="402">
        <f>+IFERROR(VLOOKUP(A331,'CE 2021'!D:G,4,0),0)</f>
        <v>1497242.36</v>
      </c>
      <c r="J331" s="829">
        <f t="shared" si="5"/>
        <v>0.23864189984621009</v>
      </c>
    </row>
    <row r="332" spans="1:10" hidden="1" x14ac:dyDescent="0.25">
      <c r="A332" s="397" t="s">
        <v>721</v>
      </c>
      <c r="B332" s="438" t="s">
        <v>722</v>
      </c>
      <c r="C332" s="402">
        <v>3465386.67</v>
      </c>
      <c r="D332" s="402">
        <v>0</v>
      </c>
      <c r="E332" s="402">
        <v>3465386.67</v>
      </c>
      <c r="H332" s="402">
        <v>3465386.67</v>
      </c>
      <c r="I332" s="402">
        <f>+IFERROR(VLOOKUP(A332,'CE 2021'!D:G,4,0),0)</f>
        <v>2993648.52</v>
      </c>
      <c r="J332" s="829">
        <f t="shared" si="5"/>
        <v>-0.13612857522765276</v>
      </c>
    </row>
    <row r="333" spans="1:10" hidden="1" x14ac:dyDescent="0.25">
      <c r="A333" s="397" t="s">
        <v>724</v>
      </c>
      <c r="B333" s="432" t="s">
        <v>725</v>
      </c>
      <c r="C333" s="402">
        <v>2083147.84</v>
      </c>
      <c r="D333" s="402">
        <v>0</v>
      </c>
      <c r="E333" s="402">
        <v>2083147.84</v>
      </c>
      <c r="H333" s="402">
        <v>2083147.84</v>
      </c>
      <c r="I333" s="402">
        <f>+IFERROR(VLOOKUP(A333,'CE 2021'!D:G,4,0),0)</f>
        <v>1763961.75</v>
      </c>
      <c r="J333" s="829">
        <f t="shared" si="5"/>
        <v>-0.15322296568255089</v>
      </c>
    </row>
    <row r="334" spans="1:10" hidden="1" x14ac:dyDescent="0.25">
      <c r="A334" s="397" t="s">
        <v>728</v>
      </c>
      <c r="B334" s="437" t="s">
        <v>729</v>
      </c>
      <c r="C334" s="429">
        <v>226255.5</v>
      </c>
      <c r="D334" s="429">
        <v>0</v>
      </c>
      <c r="E334" s="429">
        <v>226255.5</v>
      </c>
      <c r="H334" s="429">
        <v>226255.5</v>
      </c>
      <c r="I334" s="429">
        <f>+IFERROR(VLOOKUP(A334,'CE 2021'!D:G,4,0),0)</f>
        <v>2230407.75</v>
      </c>
      <c r="J334" s="829">
        <f t="shared" si="5"/>
        <v>8.857916161154094</v>
      </c>
    </row>
    <row r="335" spans="1:10" hidden="1" x14ac:dyDescent="0.25">
      <c r="A335" s="400" t="s">
        <v>730</v>
      </c>
      <c r="B335" s="438" t="s">
        <v>731</v>
      </c>
      <c r="C335" s="402">
        <v>165438.5</v>
      </c>
      <c r="D335" s="402">
        <v>0</v>
      </c>
      <c r="E335" s="402">
        <v>165438.5</v>
      </c>
      <c r="H335" s="402">
        <v>165438.5</v>
      </c>
      <c r="I335" s="402">
        <f>+IFERROR(VLOOKUP(A335,'CE 2021'!D:G,4,0),0)</f>
        <v>2151002.62</v>
      </c>
      <c r="J335" s="829">
        <f t="shared" ref="J335:J398" si="6">+IFERROR(I335/H335,0)-1</f>
        <v>12.001826177099044</v>
      </c>
    </row>
    <row r="336" spans="1:10" hidden="1" x14ac:dyDescent="0.25">
      <c r="A336" s="400" t="s">
        <v>733</v>
      </c>
      <c r="B336" s="438" t="s">
        <v>734</v>
      </c>
      <c r="C336" s="402">
        <v>60817</v>
      </c>
      <c r="D336" s="402">
        <v>0</v>
      </c>
      <c r="E336" s="402">
        <v>60817</v>
      </c>
      <c r="H336" s="402">
        <v>60817</v>
      </c>
      <c r="I336" s="402">
        <f>+IFERROR(VLOOKUP(A336,'CE 2021'!D:G,4,0),0)</f>
        <v>79405.13</v>
      </c>
      <c r="J336" s="829">
        <f t="shared" si="6"/>
        <v>0.3056403637140932</v>
      </c>
    </row>
    <row r="337" spans="1:10" hidden="1" x14ac:dyDescent="0.25">
      <c r="A337" s="397" t="s">
        <v>736</v>
      </c>
      <c r="B337" s="437" t="s">
        <v>737</v>
      </c>
      <c r="C337" s="429">
        <v>14369970.08</v>
      </c>
      <c r="D337" s="429">
        <v>0</v>
      </c>
      <c r="E337" s="429">
        <v>14369970.08</v>
      </c>
      <c r="H337" s="429">
        <v>14369970.08</v>
      </c>
      <c r="I337" s="429">
        <f>+IFERROR(VLOOKUP(A337,'CE 2021'!D:G,4,0),0)</f>
        <v>14971222.75</v>
      </c>
      <c r="J337" s="829">
        <f t="shared" si="6"/>
        <v>4.1840913144058467E-2</v>
      </c>
    </row>
    <row r="338" spans="1:10" ht="30" hidden="1" x14ac:dyDescent="0.25">
      <c r="A338" s="400" t="s">
        <v>738</v>
      </c>
      <c r="B338" s="438" t="s">
        <v>3559</v>
      </c>
      <c r="C338" s="402">
        <v>0</v>
      </c>
      <c r="D338" s="402">
        <v>0</v>
      </c>
      <c r="E338" s="402">
        <v>0</v>
      </c>
      <c r="H338" s="402">
        <v>0</v>
      </c>
      <c r="I338" s="402">
        <f>+IFERROR(VLOOKUP(A338,'CE 2021'!D:G,4,0),0)</f>
        <v>163049.82999999999</v>
      </c>
      <c r="J338" s="829">
        <f t="shared" si="6"/>
        <v>-1</v>
      </c>
    </row>
    <row r="339" spans="1:10" hidden="1" x14ac:dyDescent="0.25">
      <c r="A339" s="400" t="s">
        <v>739</v>
      </c>
      <c r="B339" s="438" t="s">
        <v>740</v>
      </c>
      <c r="C339" s="402">
        <v>313.8</v>
      </c>
      <c r="D339" s="402">
        <v>0</v>
      </c>
      <c r="E339" s="402">
        <v>313.8</v>
      </c>
      <c r="H339" s="402">
        <v>313.8</v>
      </c>
      <c r="I339" s="402">
        <f>+IFERROR(VLOOKUP(A339,'CE 2021'!D:G,4,0),0)</f>
        <v>0</v>
      </c>
      <c r="J339" s="829">
        <f t="shared" si="6"/>
        <v>-1</v>
      </c>
    </row>
    <row r="340" spans="1:10" hidden="1" x14ac:dyDescent="0.25">
      <c r="A340" s="400" t="s">
        <v>741</v>
      </c>
      <c r="B340" s="438" t="s">
        <v>742</v>
      </c>
      <c r="C340" s="402">
        <v>14369656.279999999</v>
      </c>
      <c r="D340" s="402">
        <v>0</v>
      </c>
      <c r="E340" s="402">
        <v>14369656.279999999</v>
      </c>
      <c r="H340" s="402">
        <v>14369656.279999999</v>
      </c>
      <c r="I340" s="402">
        <f>+IFERROR(VLOOKUP(A340,'CE 2021'!D:G,4,0),0)</f>
        <v>14808172.92</v>
      </c>
      <c r="J340" s="829">
        <f t="shared" si="6"/>
        <v>3.0516849634763865E-2</v>
      </c>
    </row>
    <row r="341" spans="1:10" ht="30" hidden="1" x14ac:dyDescent="0.25">
      <c r="A341" s="394" t="s">
        <v>758</v>
      </c>
      <c r="B341" s="436" t="s">
        <v>759</v>
      </c>
      <c r="C341" s="435">
        <v>813910.53</v>
      </c>
      <c r="D341" s="435">
        <v>0</v>
      </c>
      <c r="E341" s="435">
        <v>813910.53</v>
      </c>
      <c r="H341" s="435">
        <v>813910.53</v>
      </c>
      <c r="I341" s="435">
        <f>+IFERROR(VLOOKUP(A341,'CE 2021'!D:G,4,0),0)</f>
        <v>113171.53</v>
      </c>
      <c r="J341" s="829">
        <f t="shared" si="6"/>
        <v>-0.86095335318981558</v>
      </c>
    </row>
    <row r="342" spans="1:10" ht="30" hidden="1" x14ac:dyDescent="0.25">
      <c r="A342" s="397" t="s">
        <v>760</v>
      </c>
      <c r="B342" s="432" t="s">
        <v>3560</v>
      </c>
      <c r="C342" s="402">
        <v>0</v>
      </c>
      <c r="D342" s="402">
        <v>0</v>
      </c>
      <c r="E342" s="402">
        <v>0</v>
      </c>
      <c r="H342" s="402">
        <v>0</v>
      </c>
      <c r="I342" s="402">
        <f>+IFERROR(VLOOKUP(A342,'CE 2021'!D:G,4,0),0)</f>
        <v>0</v>
      </c>
      <c r="J342" s="829">
        <f t="shared" si="6"/>
        <v>-1</v>
      </c>
    </row>
    <row r="343" spans="1:10" hidden="1" x14ac:dyDescent="0.25">
      <c r="A343" s="397" t="s">
        <v>761</v>
      </c>
      <c r="B343" s="432" t="s">
        <v>762</v>
      </c>
      <c r="C343" s="402">
        <v>0</v>
      </c>
      <c r="D343" s="402">
        <v>0</v>
      </c>
      <c r="E343" s="402">
        <v>0</v>
      </c>
      <c r="H343" s="402">
        <v>0</v>
      </c>
      <c r="I343" s="402">
        <f>+IFERROR(VLOOKUP(A343,'CE 2021'!D:G,4,0),0)</f>
        <v>0</v>
      </c>
      <c r="J343" s="829">
        <f t="shared" si="6"/>
        <v>-1</v>
      </c>
    </row>
    <row r="344" spans="1:10" ht="30" hidden="1" x14ac:dyDescent="0.25">
      <c r="A344" s="397" t="s">
        <v>763</v>
      </c>
      <c r="B344" s="437" t="s">
        <v>3561</v>
      </c>
      <c r="C344" s="429">
        <v>693922.69000000006</v>
      </c>
      <c r="D344" s="429">
        <v>0</v>
      </c>
      <c r="E344" s="429">
        <v>693922.69000000006</v>
      </c>
      <c r="H344" s="429">
        <v>693922.69000000006</v>
      </c>
      <c r="I344" s="429">
        <f>+IFERROR(VLOOKUP(A344,'CE 2021'!D:G,4,0),0)</f>
        <v>113171.53</v>
      </c>
      <c r="J344" s="829">
        <f t="shared" si="6"/>
        <v>-0.83691046332553276</v>
      </c>
    </row>
    <row r="345" spans="1:10" hidden="1" x14ac:dyDescent="0.25">
      <c r="A345" s="400" t="s">
        <v>765</v>
      </c>
      <c r="B345" s="438" t="s">
        <v>766</v>
      </c>
      <c r="C345" s="402">
        <v>132911.01999999999</v>
      </c>
      <c r="D345" s="402">
        <v>0</v>
      </c>
      <c r="E345" s="402">
        <v>132911.01999999999</v>
      </c>
      <c r="H345" s="402">
        <v>132911.01999999999</v>
      </c>
      <c r="I345" s="402">
        <f>+IFERROR(VLOOKUP(A345,'CE 2021'!D:G,4,0),0)</f>
        <v>0</v>
      </c>
      <c r="J345" s="829">
        <f t="shared" si="6"/>
        <v>-1</v>
      </c>
    </row>
    <row r="346" spans="1:10" ht="30" hidden="1" x14ac:dyDescent="0.25">
      <c r="A346" s="400" t="s">
        <v>768</v>
      </c>
      <c r="B346" s="438" t="s">
        <v>1824</v>
      </c>
      <c r="C346" s="402">
        <v>561011.67000000004</v>
      </c>
      <c r="D346" s="402">
        <v>0</v>
      </c>
      <c r="E346" s="402">
        <v>561011.67000000004</v>
      </c>
      <c r="H346" s="402">
        <v>561011.67000000004</v>
      </c>
      <c r="I346" s="402">
        <f>+IFERROR(VLOOKUP(A346,'CE 2021'!D:G,4,0),0)</f>
        <v>113171.53</v>
      </c>
      <c r="J346" s="829">
        <f t="shared" si="6"/>
        <v>-0.79827241383410086</v>
      </c>
    </row>
    <row r="347" spans="1:10" hidden="1" x14ac:dyDescent="0.25">
      <c r="A347" s="400" t="s">
        <v>769</v>
      </c>
      <c r="B347" s="438" t="s">
        <v>770</v>
      </c>
      <c r="C347" s="402">
        <v>0</v>
      </c>
      <c r="D347" s="402">
        <v>0</v>
      </c>
      <c r="E347" s="402">
        <v>0</v>
      </c>
      <c r="H347" s="402">
        <v>0</v>
      </c>
      <c r="I347" s="402">
        <f>+IFERROR(VLOOKUP(A347,'CE 2021'!D:G,4,0),0)</f>
        <v>0</v>
      </c>
      <c r="J347" s="829">
        <f t="shared" si="6"/>
        <v>-1</v>
      </c>
    </row>
    <row r="348" spans="1:10" hidden="1" x14ac:dyDescent="0.25">
      <c r="A348" s="400" t="s">
        <v>771</v>
      </c>
      <c r="B348" s="438" t="s">
        <v>772</v>
      </c>
      <c r="C348" s="402">
        <v>0</v>
      </c>
      <c r="D348" s="402">
        <v>0</v>
      </c>
      <c r="E348" s="402">
        <v>0</v>
      </c>
      <c r="H348" s="402">
        <v>0</v>
      </c>
      <c r="I348" s="402">
        <f>+IFERROR(VLOOKUP(A348,'CE 2021'!D:G,4,0),0)</f>
        <v>0</v>
      </c>
      <c r="J348" s="829">
        <f t="shared" si="6"/>
        <v>-1</v>
      </c>
    </row>
    <row r="349" spans="1:10" ht="30" hidden="1" x14ac:dyDescent="0.25">
      <c r="A349" s="400" t="s">
        <v>773</v>
      </c>
      <c r="B349" s="438" t="s">
        <v>774</v>
      </c>
      <c r="C349" s="402">
        <v>0</v>
      </c>
      <c r="D349" s="402">
        <v>0</v>
      </c>
      <c r="E349" s="402">
        <v>0</v>
      </c>
      <c r="H349" s="402">
        <v>0</v>
      </c>
      <c r="I349" s="402">
        <f>+IFERROR(VLOOKUP(A349,'CE 2021'!D:G,4,0),0)</f>
        <v>0</v>
      </c>
      <c r="J349" s="829">
        <f t="shared" si="6"/>
        <v>-1</v>
      </c>
    </row>
    <row r="350" spans="1:10" ht="45" hidden="1" x14ac:dyDescent="0.25">
      <c r="A350" s="400" t="s">
        <v>3562</v>
      </c>
      <c r="B350" s="438" t="s">
        <v>3563</v>
      </c>
      <c r="C350" s="402">
        <v>0</v>
      </c>
      <c r="D350" s="402">
        <v>0</v>
      </c>
      <c r="E350" s="402">
        <v>0</v>
      </c>
      <c r="H350" s="402">
        <v>0</v>
      </c>
      <c r="I350" s="402">
        <f>+IFERROR(VLOOKUP(A350,'CE 2021'!D:G,4,0),0)</f>
        <v>0</v>
      </c>
      <c r="J350" s="829">
        <f t="shared" si="6"/>
        <v>-1</v>
      </c>
    </row>
    <row r="351" spans="1:10" ht="30" hidden="1" x14ac:dyDescent="0.25">
      <c r="A351" s="397" t="s">
        <v>775</v>
      </c>
      <c r="B351" s="437" t="s">
        <v>776</v>
      </c>
      <c r="C351" s="429">
        <v>119987.84</v>
      </c>
      <c r="D351" s="429">
        <v>0</v>
      </c>
      <c r="E351" s="429">
        <v>119987.84</v>
      </c>
      <c r="H351" s="429">
        <v>119987.84</v>
      </c>
      <c r="I351" s="429">
        <f>+IFERROR(VLOOKUP(A351,'CE 2021'!D:G,4,0),0)</f>
        <v>0</v>
      </c>
      <c r="J351" s="829">
        <f t="shared" si="6"/>
        <v>-1</v>
      </c>
    </row>
    <row r="352" spans="1:10" ht="30" hidden="1" x14ac:dyDescent="0.25">
      <c r="A352" s="400" t="s">
        <v>777</v>
      </c>
      <c r="B352" s="438" t="s">
        <v>3564</v>
      </c>
      <c r="C352" s="402">
        <v>0</v>
      </c>
      <c r="D352" s="402">
        <v>0</v>
      </c>
      <c r="E352" s="402">
        <v>0</v>
      </c>
      <c r="H352" s="402">
        <v>0</v>
      </c>
      <c r="I352" s="402">
        <f>+IFERROR(VLOOKUP(A352,'CE 2021'!D:G,4,0),0)</f>
        <v>0</v>
      </c>
      <c r="J352" s="829">
        <f t="shared" si="6"/>
        <v>-1</v>
      </c>
    </row>
    <row r="353" spans="1:11" ht="30" hidden="1" x14ac:dyDescent="0.25">
      <c r="A353" s="400" t="s">
        <v>778</v>
      </c>
      <c r="B353" s="438" t="s">
        <v>779</v>
      </c>
      <c r="C353" s="402">
        <v>109118.84</v>
      </c>
      <c r="D353" s="402">
        <v>0</v>
      </c>
      <c r="E353" s="402">
        <v>109118.84</v>
      </c>
      <c r="H353" s="402">
        <v>109118.84</v>
      </c>
      <c r="I353" s="402">
        <f>+IFERROR(VLOOKUP(A353,'CE 2021'!D:G,4,0),0)</f>
        <v>0</v>
      </c>
      <c r="J353" s="829">
        <f t="shared" si="6"/>
        <v>-1</v>
      </c>
    </row>
    <row r="354" spans="1:11" ht="30" hidden="1" x14ac:dyDescent="0.25">
      <c r="A354" s="400" t="s">
        <v>780</v>
      </c>
      <c r="B354" s="438" t="s">
        <v>3565</v>
      </c>
      <c r="C354" s="402">
        <v>10869</v>
      </c>
      <c r="D354" s="402">
        <v>0</v>
      </c>
      <c r="E354" s="402">
        <v>10869</v>
      </c>
      <c r="H354" s="402">
        <v>10869</v>
      </c>
      <c r="I354" s="402">
        <f>+IFERROR(VLOOKUP(A354,'CE 2021'!D:G,4,0),0)</f>
        <v>0</v>
      </c>
      <c r="J354" s="829">
        <f t="shared" si="6"/>
        <v>-1</v>
      </c>
    </row>
    <row r="355" spans="1:11" hidden="1" x14ac:dyDescent="0.25">
      <c r="A355" s="394" t="s">
        <v>781</v>
      </c>
      <c r="B355" s="436" t="s">
        <v>782</v>
      </c>
      <c r="C355" s="435">
        <v>474458.31999999995</v>
      </c>
      <c r="D355" s="435">
        <v>0</v>
      </c>
      <c r="E355" s="435">
        <v>474458.31999999995</v>
      </c>
      <c r="H355" s="435">
        <v>474458.31999999995</v>
      </c>
      <c r="I355" s="435">
        <f>+IFERROR(VLOOKUP(A355,'CE 2021'!D:G,4,0),0)</f>
        <v>289663.34999999998</v>
      </c>
      <c r="J355" s="829">
        <f t="shared" si="6"/>
        <v>-0.38948620397256395</v>
      </c>
    </row>
    <row r="356" spans="1:11" hidden="1" x14ac:dyDescent="0.25">
      <c r="A356" s="397" t="s">
        <v>783</v>
      </c>
      <c r="B356" s="432" t="s">
        <v>784</v>
      </c>
      <c r="C356" s="402">
        <v>144708.21</v>
      </c>
      <c r="D356" s="402">
        <v>0</v>
      </c>
      <c r="E356" s="402">
        <v>144708.21</v>
      </c>
      <c r="H356" s="402">
        <v>144708.21</v>
      </c>
      <c r="I356" s="402">
        <f>+IFERROR(VLOOKUP(A356,'CE 2021'!D:G,4,0),0)</f>
        <v>1772.79</v>
      </c>
      <c r="J356" s="829">
        <f t="shared" si="6"/>
        <v>-0.98774920925357312</v>
      </c>
    </row>
    <row r="357" spans="1:11" hidden="1" x14ac:dyDescent="0.25">
      <c r="A357" s="397" t="s">
        <v>786</v>
      </c>
      <c r="B357" s="432" t="s">
        <v>787</v>
      </c>
      <c r="C357" s="402">
        <v>329750.11</v>
      </c>
      <c r="D357" s="402">
        <v>0</v>
      </c>
      <c r="E357" s="402">
        <v>329750.11</v>
      </c>
      <c r="H357" s="402">
        <v>329750.11</v>
      </c>
      <c r="I357" s="402">
        <f>+IFERROR(VLOOKUP(A357,'CE 2021'!D:G,4,0),0)</f>
        <v>287890.56</v>
      </c>
      <c r="J357" s="829">
        <f t="shared" si="6"/>
        <v>-0.12694324802499679</v>
      </c>
    </row>
    <row r="358" spans="1:11" x14ac:dyDescent="0.25">
      <c r="A358" s="409" t="s">
        <v>789</v>
      </c>
      <c r="B358" s="443" t="s">
        <v>790</v>
      </c>
      <c r="C358" s="425">
        <v>6344584.1799999997</v>
      </c>
      <c r="D358" s="425">
        <v>0</v>
      </c>
      <c r="E358" s="425">
        <v>6344584.1799999997</v>
      </c>
      <c r="H358" s="425">
        <v>6344584.1799999997</v>
      </c>
      <c r="I358" s="425">
        <f>+IFERROR(VLOOKUP(A358,'CE 2021'!D:G,4,0),0)</f>
        <v>6356725.4000000004</v>
      </c>
      <c r="J358" s="829">
        <f t="shared" si="6"/>
        <v>1.9136352604909312E-3</v>
      </c>
      <c r="K358" s="830" t="s">
        <v>4137</v>
      </c>
    </row>
    <row r="359" spans="1:11" hidden="1" x14ac:dyDescent="0.25">
      <c r="A359" s="394" t="s">
        <v>791</v>
      </c>
      <c r="B359" s="444" t="s">
        <v>792</v>
      </c>
      <c r="C359" s="402">
        <v>1596333.29</v>
      </c>
      <c r="D359" s="402">
        <v>0</v>
      </c>
      <c r="E359" s="402">
        <v>1596333.29</v>
      </c>
      <c r="H359" s="402">
        <v>1596333.29</v>
      </c>
      <c r="I359" s="402">
        <f>+IFERROR(VLOOKUP(A359,'CE 2021'!D:G,4,0),0)</f>
        <v>2090559.66</v>
      </c>
      <c r="J359" s="829">
        <f t="shared" si="6"/>
        <v>0.30960099190814971</v>
      </c>
    </row>
    <row r="360" spans="1:11" hidden="1" x14ac:dyDescent="0.25">
      <c r="A360" s="394" t="s">
        <v>794</v>
      </c>
      <c r="B360" s="444" t="s">
        <v>795</v>
      </c>
      <c r="C360" s="402">
        <v>1346809.68</v>
      </c>
      <c r="D360" s="402">
        <v>0</v>
      </c>
      <c r="E360" s="402">
        <v>1346809.68</v>
      </c>
      <c r="H360" s="402">
        <v>1346809.68</v>
      </c>
      <c r="I360" s="402">
        <f>+IFERROR(VLOOKUP(A360,'CE 2021'!D:G,4,0),0)</f>
        <v>1096310.8899999999</v>
      </c>
      <c r="J360" s="829">
        <f t="shared" si="6"/>
        <v>-0.18599420075448225</v>
      </c>
    </row>
    <row r="361" spans="1:11" ht="30" hidden="1" x14ac:dyDescent="0.25">
      <c r="A361" s="394" t="s">
        <v>797</v>
      </c>
      <c r="B361" s="444" t="s">
        <v>798</v>
      </c>
      <c r="C361" s="402">
        <v>3170415.18</v>
      </c>
      <c r="D361" s="402">
        <v>0</v>
      </c>
      <c r="E361" s="402">
        <v>3170415.18</v>
      </c>
      <c r="H361" s="402">
        <v>3170415.18</v>
      </c>
      <c r="I361" s="402">
        <f>+IFERROR(VLOOKUP(A361,'CE 2021'!D:G,4,0),0)</f>
        <v>2966593.53</v>
      </c>
      <c r="J361" s="829">
        <f t="shared" si="6"/>
        <v>-6.428863048782163E-2</v>
      </c>
    </row>
    <row r="362" spans="1:11" hidden="1" x14ac:dyDescent="0.25">
      <c r="A362" s="394" t="s">
        <v>800</v>
      </c>
      <c r="B362" s="444" t="s">
        <v>801</v>
      </c>
      <c r="C362" s="402">
        <v>37571.089999999997</v>
      </c>
      <c r="D362" s="402">
        <v>0</v>
      </c>
      <c r="E362" s="402">
        <v>37571.089999999997</v>
      </c>
      <c r="H362" s="402">
        <v>37571.089999999997</v>
      </c>
      <c r="I362" s="402">
        <f>+IFERROR(VLOOKUP(A362,'CE 2021'!D:G,4,0),0)</f>
        <v>34818.25</v>
      </c>
      <c r="J362" s="829">
        <f t="shared" si="6"/>
        <v>-7.3270165970697021E-2</v>
      </c>
    </row>
    <row r="363" spans="1:11" hidden="1" x14ac:dyDescent="0.25">
      <c r="A363" s="394" t="s">
        <v>803</v>
      </c>
      <c r="B363" s="444" t="s">
        <v>804</v>
      </c>
      <c r="C363" s="402">
        <v>182237.3</v>
      </c>
      <c r="D363" s="402">
        <v>0</v>
      </c>
      <c r="E363" s="402">
        <v>182237.3</v>
      </c>
      <c r="H363" s="402">
        <v>182237.3</v>
      </c>
      <c r="I363" s="402">
        <f>+IFERROR(VLOOKUP(A363,'CE 2021'!D:G,4,0),0)</f>
        <v>158404.9</v>
      </c>
      <c r="J363" s="829">
        <f t="shared" si="6"/>
        <v>-0.13077673999779404</v>
      </c>
    </row>
    <row r="364" spans="1:11" hidden="1" x14ac:dyDescent="0.25">
      <c r="A364" s="394" t="s">
        <v>806</v>
      </c>
      <c r="B364" s="444" t="s">
        <v>807</v>
      </c>
      <c r="C364" s="402">
        <v>11217.64</v>
      </c>
      <c r="D364" s="402">
        <v>0</v>
      </c>
      <c r="E364" s="402">
        <v>11217.64</v>
      </c>
      <c r="H364" s="402">
        <v>11217.64</v>
      </c>
      <c r="I364" s="402">
        <f>+IFERROR(VLOOKUP(A364,'CE 2021'!D:G,4,0),0)</f>
        <v>10038.17</v>
      </c>
      <c r="J364" s="829">
        <f t="shared" si="6"/>
        <v>-0.10514421928320028</v>
      </c>
    </row>
    <row r="365" spans="1:11" ht="30" hidden="1" x14ac:dyDescent="0.25">
      <c r="A365" s="394" t="s">
        <v>809</v>
      </c>
      <c r="B365" s="444" t="s">
        <v>3566</v>
      </c>
      <c r="C365" s="402">
        <v>0</v>
      </c>
      <c r="D365" s="402">
        <v>0</v>
      </c>
      <c r="E365" s="402">
        <v>0</v>
      </c>
      <c r="H365" s="402">
        <v>0</v>
      </c>
      <c r="I365" s="402">
        <f>+IFERROR(VLOOKUP(A365,'CE 2021'!D:G,4,0),0)</f>
        <v>0</v>
      </c>
      <c r="J365" s="829">
        <f t="shared" si="6"/>
        <v>-1</v>
      </c>
    </row>
    <row r="366" spans="1:11" x14ac:dyDescent="0.25">
      <c r="A366" s="409" t="s">
        <v>810</v>
      </c>
      <c r="B366" s="443" t="s">
        <v>811</v>
      </c>
      <c r="C366" s="425">
        <v>3850180.39</v>
      </c>
      <c r="D366" s="425">
        <v>0</v>
      </c>
      <c r="E366" s="425">
        <v>3850180.39</v>
      </c>
      <c r="H366" s="425">
        <v>3850180.39</v>
      </c>
      <c r="I366" s="425">
        <f>+IFERROR(VLOOKUP(A366,'CE 2021'!D:G,4,0),0)</f>
        <v>3966259.0799999996</v>
      </c>
      <c r="J366" s="829">
        <f t="shared" si="6"/>
        <v>3.014889647806851E-2</v>
      </c>
      <c r="K366" s="830" t="s">
        <v>4137</v>
      </c>
    </row>
    <row r="367" spans="1:11" hidden="1" x14ac:dyDescent="0.25">
      <c r="A367" s="394" t="s">
        <v>812</v>
      </c>
      <c r="B367" s="444" t="s">
        <v>813</v>
      </c>
      <c r="C367" s="402">
        <v>348711.60000000003</v>
      </c>
      <c r="D367" s="402">
        <v>0</v>
      </c>
      <c r="E367" s="402">
        <v>348711.60000000003</v>
      </c>
      <c r="H367" s="402">
        <v>348711.60000000003</v>
      </c>
      <c r="I367" s="402">
        <f>+IFERROR(VLOOKUP(A367,'CE 2021'!D:G,4,0),0)</f>
        <v>422694.29</v>
      </c>
      <c r="J367" s="829">
        <f t="shared" si="6"/>
        <v>0.21216010594428147</v>
      </c>
    </row>
    <row r="368" spans="1:11" hidden="1" x14ac:dyDescent="0.25">
      <c r="A368" s="394" t="s">
        <v>816</v>
      </c>
      <c r="B368" s="433" t="s">
        <v>817</v>
      </c>
      <c r="C368" s="427">
        <v>3500781.04</v>
      </c>
      <c r="D368" s="427">
        <v>0</v>
      </c>
      <c r="E368" s="427">
        <v>3500781.04</v>
      </c>
      <c r="H368" s="427">
        <v>3500781.04</v>
      </c>
      <c r="I368" s="427">
        <f>+IFERROR(VLOOKUP(A368,'CE 2021'!D:G,4,0),0)</f>
        <v>3543564.7899999996</v>
      </c>
      <c r="J368" s="829">
        <f t="shared" si="6"/>
        <v>1.2221201357968781E-2</v>
      </c>
    </row>
    <row r="369" spans="1:11" hidden="1" x14ac:dyDescent="0.25">
      <c r="A369" s="397" t="s">
        <v>818</v>
      </c>
      <c r="B369" s="444" t="s">
        <v>819</v>
      </c>
      <c r="C369" s="402">
        <v>3251360.34</v>
      </c>
      <c r="D369" s="402">
        <v>0</v>
      </c>
      <c r="E369" s="402">
        <v>3251360.34</v>
      </c>
      <c r="H369" s="402">
        <v>3251360.34</v>
      </c>
      <c r="I369" s="402">
        <f>+IFERROR(VLOOKUP(A369,'CE 2021'!D:G,4,0),0)</f>
        <v>3295644.7199999997</v>
      </c>
      <c r="J369" s="829">
        <f t="shared" si="6"/>
        <v>1.3620262096203151E-2</v>
      </c>
    </row>
    <row r="370" spans="1:11" hidden="1" x14ac:dyDescent="0.25">
      <c r="A370" s="397" t="s">
        <v>821</v>
      </c>
      <c r="B370" s="444" t="s">
        <v>822</v>
      </c>
      <c r="C370" s="402">
        <v>249420.7</v>
      </c>
      <c r="D370" s="402">
        <v>0</v>
      </c>
      <c r="E370" s="402">
        <v>249420.7</v>
      </c>
      <c r="H370" s="402">
        <v>249420.7</v>
      </c>
      <c r="I370" s="402">
        <f>+IFERROR(VLOOKUP(A370,'CE 2021'!D:G,4,0),0)</f>
        <v>247920.07</v>
      </c>
      <c r="J370" s="829">
        <f t="shared" si="6"/>
        <v>-6.0164613442268422E-3</v>
      </c>
    </row>
    <row r="371" spans="1:11" hidden="1" x14ac:dyDescent="0.25">
      <c r="A371" s="394" t="s">
        <v>825</v>
      </c>
      <c r="B371" s="433" t="s">
        <v>826</v>
      </c>
      <c r="C371" s="445">
        <v>687.75</v>
      </c>
      <c r="D371" s="445">
        <v>0</v>
      </c>
      <c r="E371" s="445">
        <v>687.75</v>
      </c>
      <c r="H371" s="445">
        <v>687.75</v>
      </c>
      <c r="I371" s="445">
        <f>+IFERROR(VLOOKUP(A371,'CE 2021'!D:G,4,0),0)</f>
        <v>0</v>
      </c>
      <c r="J371" s="829">
        <f t="shared" si="6"/>
        <v>-1</v>
      </c>
    </row>
    <row r="372" spans="1:11" hidden="1" x14ac:dyDescent="0.25">
      <c r="A372" s="397" t="s">
        <v>827</v>
      </c>
      <c r="B372" s="444" t="s">
        <v>828</v>
      </c>
      <c r="C372" s="402">
        <v>687.75</v>
      </c>
      <c r="D372" s="402">
        <v>0</v>
      </c>
      <c r="E372" s="402">
        <v>687.75</v>
      </c>
      <c r="H372" s="402">
        <v>687.75</v>
      </c>
      <c r="I372" s="402">
        <f>+IFERROR(VLOOKUP(A372,'CE 2021'!D:G,4,0),0)</f>
        <v>0</v>
      </c>
      <c r="J372" s="829">
        <f t="shared" si="6"/>
        <v>-1</v>
      </c>
    </row>
    <row r="373" spans="1:11" hidden="1" x14ac:dyDescent="0.25">
      <c r="A373" s="397" t="s">
        <v>829</v>
      </c>
      <c r="B373" s="444" t="s">
        <v>830</v>
      </c>
      <c r="C373" s="402">
        <v>0</v>
      </c>
      <c r="D373" s="402">
        <v>0</v>
      </c>
      <c r="E373" s="402">
        <v>0</v>
      </c>
      <c r="H373" s="402">
        <v>0</v>
      </c>
      <c r="I373" s="402">
        <f>+IFERROR(VLOOKUP(A373,'CE 2021'!D:G,4,0),0)</f>
        <v>0</v>
      </c>
      <c r="J373" s="829">
        <f t="shared" si="6"/>
        <v>-1</v>
      </c>
    </row>
    <row r="374" spans="1:11" hidden="1" x14ac:dyDescent="0.25">
      <c r="A374" s="394" t="s">
        <v>3567</v>
      </c>
      <c r="B374" s="433" t="s">
        <v>3568</v>
      </c>
      <c r="C374" s="446">
        <v>0</v>
      </c>
      <c r="D374" s="446">
        <v>0</v>
      </c>
      <c r="E374" s="446">
        <v>0</v>
      </c>
      <c r="H374" s="446">
        <v>0</v>
      </c>
      <c r="I374" s="446">
        <f>+IFERROR(VLOOKUP(A374,'CE 2021'!D:G,4,0),0)</f>
        <v>0</v>
      </c>
      <c r="J374" s="829">
        <f t="shared" si="6"/>
        <v>-1</v>
      </c>
    </row>
    <row r="375" spans="1:11" ht="30" hidden="1" x14ac:dyDescent="0.25">
      <c r="A375" s="394" t="s">
        <v>831</v>
      </c>
      <c r="B375" s="433" t="s">
        <v>3569</v>
      </c>
      <c r="C375" s="446">
        <v>0</v>
      </c>
      <c r="D375" s="446">
        <v>0</v>
      </c>
      <c r="E375" s="446">
        <v>0</v>
      </c>
      <c r="H375" s="446">
        <v>0</v>
      </c>
      <c r="I375" s="446">
        <f>+IFERROR(VLOOKUP(A375,'CE 2021'!D:G,4,0),0)</f>
        <v>0</v>
      </c>
      <c r="J375" s="829">
        <f t="shared" si="6"/>
        <v>-1</v>
      </c>
    </row>
    <row r="376" spans="1:11" hidden="1" x14ac:dyDescent="0.25">
      <c r="A376" s="447" t="s">
        <v>1828</v>
      </c>
      <c r="B376" s="448" t="s">
        <v>1829</v>
      </c>
      <c r="C376" s="402">
        <v>189972450.45999995</v>
      </c>
      <c r="D376" s="402">
        <v>0</v>
      </c>
      <c r="E376" s="402">
        <v>189972450.45999995</v>
      </c>
      <c r="H376" s="402">
        <v>189972450.45999995</v>
      </c>
      <c r="I376" s="402">
        <f>+IFERROR(VLOOKUP(A376,'CE 2021'!D:G,4,0),0)</f>
        <v>221924709.37</v>
      </c>
      <c r="J376" s="829">
        <f t="shared" si="6"/>
        <v>0.16819417148450078</v>
      </c>
    </row>
    <row r="377" spans="1:11" x14ac:dyDescent="0.25">
      <c r="A377" s="409" t="s">
        <v>833</v>
      </c>
      <c r="B377" s="443" t="s">
        <v>834</v>
      </c>
      <c r="C377" s="425">
        <v>156327367.41999999</v>
      </c>
      <c r="D377" s="425">
        <v>0</v>
      </c>
      <c r="E377" s="425">
        <v>156327367.41999999</v>
      </c>
      <c r="H377" s="425">
        <v>156327367.41999999</v>
      </c>
      <c r="I377" s="425">
        <f>+IFERROR(VLOOKUP(A377,'CE 2021'!D:G,4,0),0)</f>
        <v>179804816.38</v>
      </c>
      <c r="J377" s="829">
        <f t="shared" si="6"/>
        <v>0.15018131084446562</v>
      </c>
      <c r="K377" s="830" t="s">
        <v>4137</v>
      </c>
    </row>
    <row r="378" spans="1:11" hidden="1" x14ac:dyDescent="0.25">
      <c r="A378" s="394" t="s">
        <v>835</v>
      </c>
      <c r="B378" s="433" t="s">
        <v>836</v>
      </c>
      <c r="C378" s="427">
        <v>79652509.439999998</v>
      </c>
      <c r="D378" s="427">
        <v>0</v>
      </c>
      <c r="E378" s="427">
        <v>79652509.439999998</v>
      </c>
      <c r="H378" s="427">
        <v>79652509.439999998</v>
      </c>
      <c r="I378" s="427">
        <f>+IFERROR(VLOOKUP(A378,'CE 2021'!D:G,4,0),0)</f>
        <v>94498084.879999995</v>
      </c>
      <c r="J378" s="829">
        <f t="shared" si="6"/>
        <v>0.18637925590006366</v>
      </c>
    </row>
    <row r="379" spans="1:11" hidden="1" x14ac:dyDescent="0.25">
      <c r="A379" s="397" t="s">
        <v>837</v>
      </c>
      <c r="B379" s="437" t="s">
        <v>838</v>
      </c>
      <c r="C379" s="429">
        <v>71740974.560000002</v>
      </c>
      <c r="D379" s="429">
        <v>0</v>
      </c>
      <c r="E379" s="429">
        <v>71740974.560000002</v>
      </c>
      <c r="H379" s="429">
        <v>71740974.560000002</v>
      </c>
      <c r="I379" s="429">
        <f>+IFERROR(VLOOKUP(A379,'CE 2021'!D:G,4,0),0)</f>
        <v>86222130.659999996</v>
      </c>
      <c r="J379" s="829">
        <f t="shared" si="6"/>
        <v>0.20185335073597011</v>
      </c>
    </row>
    <row r="380" spans="1:11" hidden="1" x14ac:dyDescent="0.25">
      <c r="A380" s="397" t="s">
        <v>839</v>
      </c>
      <c r="B380" s="432" t="s">
        <v>840</v>
      </c>
      <c r="C380" s="402">
        <v>66157793.480000004</v>
      </c>
      <c r="D380" s="402">
        <v>0</v>
      </c>
      <c r="E380" s="402">
        <v>66157793.480000004</v>
      </c>
      <c r="H380" s="402">
        <v>66157793.480000004</v>
      </c>
      <c r="I380" s="402">
        <f>+IFERROR(VLOOKUP(A380,'CE 2021'!D:G,4,0),0)</f>
        <v>75623222.030000001</v>
      </c>
      <c r="J380" s="829">
        <f t="shared" si="6"/>
        <v>0.14307352243937022</v>
      </c>
    </row>
    <row r="381" spans="1:11" hidden="1" x14ac:dyDescent="0.25">
      <c r="A381" s="397" t="s">
        <v>841</v>
      </c>
      <c r="B381" s="432" t="s">
        <v>842</v>
      </c>
      <c r="C381" s="402">
        <v>5583181.0800000001</v>
      </c>
      <c r="D381" s="402">
        <v>0</v>
      </c>
      <c r="E381" s="402">
        <v>5583181.0800000001</v>
      </c>
      <c r="H381" s="402">
        <v>5583181.0800000001</v>
      </c>
      <c r="I381" s="402">
        <f>+IFERROR(VLOOKUP(A381,'CE 2021'!D:G,4,0),0)</f>
        <v>10598908.630000001</v>
      </c>
      <c r="J381" s="829">
        <f t="shared" si="6"/>
        <v>0.8983637603958925</v>
      </c>
    </row>
    <row r="382" spans="1:11" hidden="1" x14ac:dyDescent="0.25">
      <c r="A382" s="397" t="s">
        <v>843</v>
      </c>
      <c r="B382" s="432" t="s">
        <v>844</v>
      </c>
      <c r="C382" s="402">
        <v>0</v>
      </c>
      <c r="D382" s="402">
        <v>0</v>
      </c>
      <c r="E382" s="402">
        <v>0</v>
      </c>
      <c r="H382" s="402">
        <v>0</v>
      </c>
      <c r="I382" s="402">
        <f>+IFERROR(VLOOKUP(A382,'CE 2021'!D:G,4,0),0)</f>
        <v>0</v>
      </c>
      <c r="J382" s="829">
        <f t="shared" si="6"/>
        <v>-1</v>
      </c>
    </row>
    <row r="383" spans="1:11" hidden="1" x14ac:dyDescent="0.25">
      <c r="A383" s="397" t="s">
        <v>845</v>
      </c>
      <c r="B383" s="437" t="s">
        <v>846</v>
      </c>
      <c r="C383" s="429">
        <v>7911534.8799999999</v>
      </c>
      <c r="D383" s="429">
        <v>0</v>
      </c>
      <c r="E383" s="429">
        <v>7911534.8799999999</v>
      </c>
      <c r="H383" s="429">
        <v>7911534.8799999999</v>
      </c>
      <c r="I383" s="429">
        <f>+IFERROR(VLOOKUP(A383,'CE 2021'!D:G,4,0),0)</f>
        <v>8275954.2200000007</v>
      </c>
      <c r="J383" s="829">
        <f t="shared" si="6"/>
        <v>4.6061775057231413E-2</v>
      </c>
    </row>
    <row r="384" spans="1:11" ht="30" hidden="1" x14ac:dyDescent="0.25">
      <c r="A384" s="397" t="s">
        <v>847</v>
      </c>
      <c r="B384" s="432" t="s">
        <v>848</v>
      </c>
      <c r="C384" s="402">
        <v>6444456.1699999999</v>
      </c>
      <c r="D384" s="402">
        <v>0</v>
      </c>
      <c r="E384" s="402">
        <v>6444456.1699999999</v>
      </c>
      <c r="H384" s="402">
        <v>6444456.1699999999</v>
      </c>
      <c r="I384" s="402">
        <f>+IFERROR(VLOOKUP(A384,'CE 2021'!D:G,4,0),0)</f>
        <v>5183698.74</v>
      </c>
      <c r="J384" s="829">
        <f t="shared" si="6"/>
        <v>-0.19563441766723966</v>
      </c>
    </row>
    <row r="385" spans="1:11" ht="30" hidden="1" x14ac:dyDescent="0.25">
      <c r="A385" s="397" t="s">
        <v>849</v>
      </c>
      <c r="B385" s="432" t="s">
        <v>850</v>
      </c>
      <c r="C385" s="402">
        <v>1467078.71</v>
      </c>
      <c r="D385" s="402">
        <v>0</v>
      </c>
      <c r="E385" s="402">
        <v>1467078.71</v>
      </c>
      <c r="H385" s="402">
        <v>1467078.71</v>
      </c>
      <c r="I385" s="402">
        <f>+IFERROR(VLOOKUP(A385,'CE 2021'!D:G,4,0),0)</f>
        <v>3092255.4800000004</v>
      </c>
      <c r="J385" s="829">
        <f t="shared" si="6"/>
        <v>1.1077638567872072</v>
      </c>
    </row>
    <row r="386" spans="1:11" hidden="1" x14ac:dyDescent="0.25">
      <c r="A386" s="397" t="s">
        <v>851</v>
      </c>
      <c r="B386" s="432" t="s">
        <v>852</v>
      </c>
      <c r="C386" s="402">
        <v>0</v>
      </c>
      <c r="D386" s="402">
        <v>0</v>
      </c>
      <c r="E386" s="402">
        <v>0</v>
      </c>
      <c r="H386" s="402">
        <v>0</v>
      </c>
      <c r="I386" s="402">
        <f>+IFERROR(VLOOKUP(A386,'CE 2021'!D:G,4,0),0)</f>
        <v>0</v>
      </c>
      <c r="J386" s="829">
        <f t="shared" si="6"/>
        <v>-1</v>
      </c>
    </row>
    <row r="387" spans="1:11" hidden="1" x14ac:dyDescent="0.25">
      <c r="A387" s="394" t="s">
        <v>853</v>
      </c>
      <c r="B387" s="433" t="s">
        <v>854</v>
      </c>
      <c r="C387" s="427">
        <v>76674857.979999989</v>
      </c>
      <c r="D387" s="427">
        <v>0</v>
      </c>
      <c r="E387" s="427">
        <v>76674857.979999989</v>
      </c>
      <c r="H387" s="427">
        <v>76674857.979999989</v>
      </c>
      <c r="I387" s="427">
        <f>+IFERROR(VLOOKUP(A387,'CE 2021'!D:G,4,0),0)</f>
        <v>85306731.5</v>
      </c>
      <c r="J387" s="829">
        <f t="shared" si="6"/>
        <v>0.11257762645287928</v>
      </c>
    </row>
    <row r="388" spans="1:11" ht="30" hidden="1" x14ac:dyDescent="0.25">
      <c r="A388" s="397" t="s">
        <v>855</v>
      </c>
      <c r="B388" s="432" t="s">
        <v>856</v>
      </c>
      <c r="C388" s="402">
        <v>72559624.409999996</v>
      </c>
      <c r="D388" s="402">
        <v>0</v>
      </c>
      <c r="E388" s="402">
        <v>72559624.409999996</v>
      </c>
      <c r="H388" s="402">
        <v>72559624.409999996</v>
      </c>
      <c r="I388" s="402">
        <f>+IFERROR(VLOOKUP(A388,'CE 2021'!D:G,4,0),0)</f>
        <v>69949185.230000004</v>
      </c>
      <c r="J388" s="829">
        <f t="shared" si="6"/>
        <v>-3.5976470402460214E-2</v>
      </c>
    </row>
    <row r="389" spans="1:11" ht="30" hidden="1" x14ac:dyDescent="0.25">
      <c r="A389" s="397" t="s">
        <v>857</v>
      </c>
      <c r="B389" s="432" t="s">
        <v>858</v>
      </c>
      <c r="C389" s="402">
        <v>4115233.5700000003</v>
      </c>
      <c r="D389" s="402">
        <v>0</v>
      </c>
      <c r="E389" s="402">
        <v>4115233.5700000003</v>
      </c>
      <c r="H389" s="402">
        <v>4115233.5700000003</v>
      </c>
      <c r="I389" s="402">
        <f>+IFERROR(VLOOKUP(A389,'CE 2021'!D:G,4,0),0)</f>
        <v>15357546.270000001</v>
      </c>
      <c r="J389" s="829">
        <f t="shared" si="6"/>
        <v>2.7318771847985288</v>
      </c>
    </row>
    <row r="390" spans="1:11" hidden="1" x14ac:dyDescent="0.25">
      <c r="A390" s="397" t="s">
        <v>859</v>
      </c>
      <c r="B390" s="432" t="s">
        <v>860</v>
      </c>
      <c r="C390" s="402">
        <v>0</v>
      </c>
      <c r="D390" s="402">
        <v>0</v>
      </c>
      <c r="E390" s="402">
        <v>0</v>
      </c>
      <c r="H390" s="402">
        <v>0</v>
      </c>
      <c r="I390" s="402">
        <f>+IFERROR(VLOOKUP(A390,'CE 2021'!D:G,4,0),0)</f>
        <v>0</v>
      </c>
      <c r="J390" s="829">
        <f t="shared" si="6"/>
        <v>-1</v>
      </c>
    </row>
    <row r="391" spans="1:11" x14ac:dyDescent="0.25">
      <c r="A391" s="409" t="s">
        <v>861</v>
      </c>
      <c r="B391" s="443" t="s">
        <v>862</v>
      </c>
      <c r="C391" s="425">
        <v>620413.41999999993</v>
      </c>
      <c r="D391" s="425">
        <v>0</v>
      </c>
      <c r="E391" s="425">
        <v>620413.41999999993</v>
      </c>
      <c r="H391" s="425">
        <v>620413.41999999993</v>
      </c>
      <c r="I391" s="425">
        <f>+IFERROR(VLOOKUP(A391,'CE 2021'!D:G,4,0),0)</f>
        <v>821429.07000000007</v>
      </c>
      <c r="J391" s="829">
        <f t="shared" si="6"/>
        <v>0.32400274320307276</v>
      </c>
      <c r="K391" s="830" t="s">
        <v>4137</v>
      </c>
    </row>
    <row r="392" spans="1:11" hidden="1" x14ac:dyDescent="0.25">
      <c r="A392" s="394" t="s">
        <v>863</v>
      </c>
      <c r="B392" s="433" t="s">
        <v>864</v>
      </c>
      <c r="C392" s="427">
        <v>406759.23</v>
      </c>
      <c r="D392" s="427">
        <v>0</v>
      </c>
      <c r="E392" s="427">
        <v>406759.23</v>
      </c>
      <c r="H392" s="427">
        <v>406759.23</v>
      </c>
      <c r="I392" s="427">
        <f>+IFERROR(VLOOKUP(A392,'CE 2021'!D:G,4,0),0)</f>
        <v>625737.41</v>
      </c>
      <c r="J392" s="829">
        <f t="shared" si="6"/>
        <v>0.53834839838791138</v>
      </c>
    </row>
    <row r="393" spans="1:11" ht="30" hidden="1" x14ac:dyDescent="0.25">
      <c r="A393" s="397" t="s">
        <v>865</v>
      </c>
      <c r="B393" s="432" t="s">
        <v>866</v>
      </c>
      <c r="C393" s="402">
        <v>406759.23</v>
      </c>
      <c r="D393" s="402">
        <v>0</v>
      </c>
      <c r="E393" s="402">
        <v>406759.23</v>
      </c>
      <c r="H393" s="402">
        <v>406759.23</v>
      </c>
      <c r="I393" s="402">
        <f>+IFERROR(VLOOKUP(A393,'CE 2021'!D:G,4,0),0)</f>
        <v>516170.93</v>
      </c>
      <c r="J393" s="829">
        <f t="shared" si="6"/>
        <v>0.26898393922124408</v>
      </c>
    </row>
    <row r="394" spans="1:11" ht="30" hidden="1" x14ac:dyDescent="0.25">
      <c r="A394" s="397" t="s">
        <v>867</v>
      </c>
      <c r="B394" s="432" t="s">
        <v>868</v>
      </c>
      <c r="C394" s="402">
        <v>0</v>
      </c>
      <c r="D394" s="402">
        <v>0</v>
      </c>
      <c r="E394" s="402">
        <v>0</v>
      </c>
      <c r="H394" s="402">
        <v>0</v>
      </c>
      <c r="I394" s="402">
        <f>+IFERROR(VLOOKUP(A394,'CE 2021'!D:G,4,0),0)</f>
        <v>109566.48</v>
      </c>
      <c r="J394" s="829">
        <f t="shared" si="6"/>
        <v>-1</v>
      </c>
    </row>
    <row r="395" spans="1:11" hidden="1" x14ac:dyDescent="0.25">
      <c r="A395" s="397" t="s">
        <v>869</v>
      </c>
      <c r="B395" s="432" t="s">
        <v>870</v>
      </c>
      <c r="C395" s="402">
        <v>0</v>
      </c>
      <c r="D395" s="402">
        <v>0</v>
      </c>
      <c r="E395" s="402">
        <v>0</v>
      </c>
      <c r="H395" s="402">
        <v>0</v>
      </c>
      <c r="I395" s="402">
        <f>+IFERROR(VLOOKUP(A395,'CE 2021'!D:G,4,0),0)</f>
        <v>0</v>
      </c>
      <c r="J395" s="829">
        <f t="shared" si="6"/>
        <v>-1</v>
      </c>
    </row>
    <row r="396" spans="1:11" hidden="1" x14ac:dyDescent="0.25">
      <c r="A396" s="394" t="s">
        <v>871</v>
      </c>
      <c r="B396" s="433" t="s">
        <v>872</v>
      </c>
      <c r="C396" s="427">
        <v>213654.19</v>
      </c>
      <c r="D396" s="427">
        <v>0</v>
      </c>
      <c r="E396" s="427">
        <v>213654.19</v>
      </c>
      <c r="H396" s="427">
        <v>213654.19</v>
      </c>
      <c r="I396" s="427">
        <f>+IFERROR(VLOOKUP(A396,'CE 2021'!D:G,4,0),0)</f>
        <v>195691.66</v>
      </c>
      <c r="J396" s="829">
        <f t="shared" si="6"/>
        <v>-8.4072912401109479E-2</v>
      </c>
    </row>
    <row r="397" spans="1:11" ht="30" hidden="1" x14ac:dyDescent="0.25">
      <c r="A397" s="397" t="s">
        <v>873</v>
      </c>
      <c r="B397" s="432" t="s">
        <v>874</v>
      </c>
      <c r="C397" s="402">
        <v>213654.19</v>
      </c>
      <c r="D397" s="402">
        <v>0</v>
      </c>
      <c r="E397" s="402">
        <v>213654.19</v>
      </c>
      <c r="H397" s="402">
        <v>213654.19</v>
      </c>
      <c r="I397" s="402">
        <f>+IFERROR(VLOOKUP(A397,'CE 2021'!D:G,4,0),0)</f>
        <v>195691.66</v>
      </c>
      <c r="J397" s="829">
        <f t="shared" si="6"/>
        <v>-8.4072912401109479E-2</v>
      </c>
    </row>
    <row r="398" spans="1:11" ht="30" hidden="1" x14ac:dyDescent="0.25">
      <c r="A398" s="397" t="s">
        <v>875</v>
      </c>
      <c r="B398" s="432" t="s">
        <v>876</v>
      </c>
      <c r="C398" s="402">
        <v>0</v>
      </c>
      <c r="D398" s="402">
        <v>0</v>
      </c>
      <c r="E398" s="402">
        <v>0</v>
      </c>
      <c r="H398" s="402">
        <v>0</v>
      </c>
      <c r="I398" s="402">
        <f>+IFERROR(VLOOKUP(A398,'CE 2021'!D:G,4,0),0)</f>
        <v>0</v>
      </c>
      <c r="J398" s="829">
        <f t="shared" si="6"/>
        <v>-1</v>
      </c>
    </row>
    <row r="399" spans="1:11" hidden="1" x14ac:dyDescent="0.25">
      <c r="A399" s="397" t="s">
        <v>877</v>
      </c>
      <c r="B399" s="432" t="s">
        <v>878</v>
      </c>
      <c r="C399" s="402">
        <v>0</v>
      </c>
      <c r="D399" s="402">
        <v>0</v>
      </c>
      <c r="E399" s="402">
        <v>0</v>
      </c>
      <c r="H399" s="402">
        <v>0</v>
      </c>
      <c r="I399" s="402">
        <f>+IFERROR(VLOOKUP(A399,'CE 2021'!D:G,4,0),0)</f>
        <v>0</v>
      </c>
      <c r="J399" s="829">
        <f t="shared" ref="J399:J462" si="7">+IFERROR(I399/H399,0)-1</f>
        <v>-1</v>
      </c>
    </row>
    <row r="400" spans="1:11" x14ac:dyDescent="0.25">
      <c r="A400" s="409" t="s">
        <v>879</v>
      </c>
      <c r="B400" s="443" t="s">
        <v>880</v>
      </c>
      <c r="C400" s="425">
        <v>21709317.169999998</v>
      </c>
      <c r="D400" s="425">
        <v>0</v>
      </c>
      <c r="E400" s="425">
        <v>21709317.169999998</v>
      </c>
      <c r="H400" s="425">
        <v>21709317.169999998</v>
      </c>
      <c r="I400" s="425">
        <f>+IFERROR(VLOOKUP(A400,'CE 2021'!D:G,4,0),0)</f>
        <v>26149189.620000001</v>
      </c>
      <c r="J400" s="829">
        <f t="shared" si="7"/>
        <v>0.20451460611278183</v>
      </c>
      <c r="K400" s="830" t="s">
        <v>4137</v>
      </c>
    </row>
    <row r="401" spans="1:11" hidden="1" x14ac:dyDescent="0.25">
      <c r="A401" s="394" t="s">
        <v>881</v>
      </c>
      <c r="B401" s="433" t="s">
        <v>882</v>
      </c>
      <c r="C401" s="427">
        <v>203458.54</v>
      </c>
      <c r="D401" s="427">
        <v>0</v>
      </c>
      <c r="E401" s="427">
        <v>203458.54</v>
      </c>
      <c r="H401" s="427">
        <v>203458.54</v>
      </c>
      <c r="I401" s="427">
        <f>+IFERROR(VLOOKUP(A401,'CE 2021'!D:G,4,0),0)</f>
        <v>306011.02</v>
      </c>
      <c r="J401" s="829">
        <f t="shared" si="7"/>
        <v>0.50404608231239645</v>
      </c>
    </row>
    <row r="402" spans="1:11" ht="30" hidden="1" x14ac:dyDescent="0.25">
      <c r="A402" s="397" t="s">
        <v>883</v>
      </c>
      <c r="B402" s="432" t="s">
        <v>884</v>
      </c>
      <c r="C402" s="402">
        <v>203458.54</v>
      </c>
      <c r="D402" s="402">
        <v>0</v>
      </c>
      <c r="E402" s="402">
        <v>203458.54</v>
      </c>
      <c r="H402" s="402">
        <v>203458.54</v>
      </c>
      <c r="I402" s="402">
        <f>+IFERROR(VLOOKUP(A402,'CE 2021'!D:G,4,0),0)</f>
        <v>306011.02</v>
      </c>
      <c r="J402" s="829">
        <f t="shared" si="7"/>
        <v>0.50404608231239645</v>
      </c>
    </row>
    <row r="403" spans="1:11" ht="30" hidden="1" x14ac:dyDescent="0.25">
      <c r="A403" s="397" t="s">
        <v>885</v>
      </c>
      <c r="B403" s="432" t="s">
        <v>886</v>
      </c>
      <c r="C403" s="402">
        <v>0</v>
      </c>
      <c r="D403" s="402">
        <v>0</v>
      </c>
      <c r="E403" s="402">
        <v>0</v>
      </c>
      <c r="H403" s="402">
        <v>0</v>
      </c>
      <c r="I403" s="402">
        <f>+IFERROR(VLOOKUP(A403,'CE 2021'!D:G,4,0),0)</f>
        <v>0</v>
      </c>
      <c r="J403" s="829">
        <f t="shared" si="7"/>
        <v>-1</v>
      </c>
    </row>
    <row r="404" spans="1:11" hidden="1" x14ac:dyDescent="0.25">
      <c r="A404" s="397" t="s">
        <v>887</v>
      </c>
      <c r="B404" s="432" t="s">
        <v>888</v>
      </c>
      <c r="C404" s="402">
        <v>0</v>
      </c>
      <c r="D404" s="402">
        <v>0</v>
      </c>
      <c r="E404" s="402">
        <v>0</v>
      </c>
      <c r="H404" s="402">
        <v>0</v>
      </c>
      <c r="I404" s="402">
        <f>+IFERROR(VLOOKUP(A404,'CE 2021'!D:G,4,0),0)</f>
        <v>0</v>
      </c>
      <c r="J404" s="829">
        <f t="shared" si="7"/>
        <v>-1</v>
      </c>
    </row>
    <row r="405" spans="1:11" hidden="1" x14ac:dyDescent="0.25">
      <c r="A405" s="394" t="s">
        <v>889</v>
      </c>
      <c r="B405" s="433" t="s">
        <v>890</v>
      </c>
      <c r="C405" s="427">
        <v>21505858.629999999</v>
      </c>
      <c r="D405" s="427">
        <v>0</v>
      </c>
      <c r="E405" s="427">
        <v>21505858.629999999</v>
      </c>
      <c r="H405" s="427">
        <v>21505858.629999999</v>
      </c>
      <c r="I405" s="427">
        <f>+IFERROR(VLOOKUP(A405,'CE 2021'!D:G,4,0),0)</f>
        <v>25843178.600000001</v>
      </c>
      <c r="J405" s="829">
        <f t="shared" si="7"/>
        <v>0.20168085565063554</v>
      </c>
    </row>
    <row r="406" spans="1:11" ht="30" hidden="1" x14ac:dyDescent="0.25">
      <c r="A406" s="397" t="s">
        <v>891</v>
      </c>
      <c r="B406" s="432" t="s">
        <v>892</v>
      </c>
      <c r="C406" s="402">
        <v>15233361.65</v>
      </c>
      <c r="D406" s="402">
        <v>0</v>
      </c>
      <c r="E406" s="402">
        <v>15233361.65</v>
      </c>
      <c r="H406" s="402">
        <v>15233361.65</v>
      </c>
      <c r="I406" s="402">
        <f>+IFERROR(VLOOKUP(A406,'CE 2021'!D:G,4,0),0)</f>
        <v>16920883.990000002</v>
      </c>
      <c r="J406" s="829">
        <f t="shared" si="7"/>
        <v>0.11077806585127603</v>
      </c>
    </row>
    <row r="407" spans="1:11" ht="30" hidden="1" x14ac:dyDescent="0.25">
      <c r="A407" s="397" t="s">
        <v>893</v>
      </c>
      <c r="B407" s="432" t="s">
        <v>894</v>
      </c>
      <c r="C407" s="402">
        <v>6272496.9799999995</v>
      </c>
      <c r="D407" s="402">
        <v>0</v>
      </c>
      <c r="E407" s="402">
        <v>6272496.9799999995</v>
      </c>
      <c r="H407" s="402">
        <v>6272496.9799999995</v>
      </c>
      <c r="I407" s="402">
        <f>+IFERROR(VLOOKUP(A407,'CE 2021'!D:G,4,0),0)</f>
        <v>8922294.6099999994</v>
      </c>
      <c r="J407" s="829">
        <f t="shared" si="7"/>
        <v>0.42244701566998599</v>
      </c>
    </row>
    <row r="408" spans="1:11" hidden="1" x14ac:dyDescent="0.25">
      <c r="A408" s="397" t="s">
        <v>895</v>
      </c>
      <c r="B408" s="432" t="s">
        <v>896</v>
      </c>
      <c r="C408" s="402">
        <v>0</v>
      </c>
      <c r="D408" s="402">
        <v>0</v>
      </c>
      <c r="E408" s="402">
        <v>0</v>
      </c>
      <c r="H408" s="402">
        <v>0</v>
      </c>
      <c r="I408" s="402">
        <f>+IFERROR(VLOOKUP(A408,'CE 2021'!D:G,4,0),0)</f>
        <v>0</v>
      </c>
      <c r="J408" s="829">
        <f t="shared" si="7"/>
        <v>-1</v>
      </c>
    </row>
    <row r="409" spans="1:11" x14ac:dyDescent="0.25">
      <c r="A409" s="409" t="s">
        <v>897</v>
      </c>
      <c r="B409" s="443" t="s">
        <v>898</v>
      </c>
      <c r="C409" s="425">
        <v>11315352.450000001</v>
      </c>
      <c r="D409" s="425">
        <v>0</v>
      </c>
      <c r="E409" s="425">
        <v>11315352.450000001</v>
      </c>
      <c r="H409" s="425">
        <v>11315352.450000001</v>
      </c>
      <c r="I409" s="425">
        <f>+IFERROR(VLOOKUP(A409,'CE 2021'!D:G,4,0),0)</f>
        <v>15149274.300000003</v>
      </c>
      <c r="J409" s="829">
        <f t="shared" si="7"/>
        <v>0.3388247840216414</v>
      </c>
      <c r="K409" s="830" t="s">
        <v>4137</v>
      </c>
    </row>
    <row r="410" spans="1:11" hidden="1" x14ac:dyDescent="0.25">
      <c r="A410" s="394" t="s">
        <v>899</v>
      </c>
      <c r="B410" s="433" t="s">
        <v>900</v>
      </c>
      <c r="C410" s="427">
        <v>2036762.9999999998</v>
      </c>
      <c r="D410" s="427">
        <v>0</v>
      </c>
      <c r="E410" s="427">
        <v>2036762.9999999998</v>
      </c>
      <c r="H410" s="427">
        <v>2036762.9999999998</v>
      </c>
      <c r="I410" s="427">
        <f>+IFERROR(VLOOKUP(A410,'CE 2021'!D:G,4,0),0)</f>
        <v>2563128.4800000004</v>
      </c>
      <c r="J410" s="829">
        <f t="shared" si="7"/>
        <v>0.25843236547403925</v>
      </c>
    </row>
    <row r="411" spans="1:11" ht="30" hidden="1" x14ac:dyDescent="0.25">
      <c r="A411" s="397" t="s">
        <v>901</v>
      </c>
      <c r="B411" s="432" t="s">
        <v>3570</v>
      </c>
      <c r="C411" s="402">
        <v>1950607.5999999999</v>
      </c>
      <c r="D411" s="402">
        <v>0</v>
      </c>
      <c r="E411" s="402">
        <v>1950607.5999999999</v>
      </c>
      <c r="H411" s="402">
        <v>1950607.5999999999</v>
      </c>
      <c r="I411" s="402">
        <f>+IFERROR(VLOOKUP(A411,'CE 2021'!D:G,4,0),0)</f>
        <v>2563128.4800000004</v>
      </c>
      <c r="J411" s="829">
        <f t="shared" si="7"/>
        <v>0.3140154278082381</v>
      </c>
    </row>
    <row r="412" spans="1:11" ht="30" hidden="1" x14ac:dyDescent="0.25">
      <c r="A412" s="397" t="s">
        <v>902</v>
      </c>
      <c r="B412" s="432" t="s">
        <v>3571</v>
      </c>
      <c r="C412" s="402">
        <v>86155.400000000009</v>
      </c>
      <c r="D412" s="402">
        <v>0</v>
      </c>
      <c r="E412" s="402">
        <v>86155.400000000009</v>
      </c>
      <c r="H412" s="402">
        <v>86155.400000000009</v>
      </c>
      <c r="I412" s="402">
        <f>+IFERROR(VLOOKUP(A412,'CE 2021'!D:G,4,0),0)</f>
        <v>0</v>
      </c>
      <c r="J412" s="829">
        <f t="shared" si="7"/>
        <v>-1</v>
      </c>
    </row>
    <row r="413" spans="1:11" hidden="1" x14ac:dyDescent="0.25">
      <c r="A413" s="397" t="s">
        <v>903</v>
      </c>
      <c r="B413" s="432" t="s">
        <v>3572</v>
      </c>
      <c r="C413" s="402">
        <v>0</v>
      </c>
      <c r="D413" s="402">
        <v>0</v>
      </c>
      <c r="E413" s="402">
        <v>0</v>
      </c>
      <c r="H413" s="402">
        <v>0</v>
      </c>
      <c r="I413" s="402">
        <f>+IFERROR(VLOOKUP(A413,'CE 2021'!D:G,4,0),0)</f>
        <v>0</v>
      </c>
      <c r="J413" s="829">
        <f t="shared" si="7"/>
        <v>-1</v>
      </c>
    </row>
    <row r="414" spans="1:11" hidden="1" x14ac:dyDescent="0.25">
      <c r="A414" s="394" t="s">
        <v>904</v>
      </c>
      <c r="B414" s="433" t="s">
        <v>905</v>
      </c>
      <c r="C414" s="427">
        <v>9278589.4500000011</v>
      </c>
      <c r="D414" s="427">
        <v>0</v>
      </c>
      <c r="E414" s="427">
        <v>9278589.4500000011</v>
      </c>
      <c r="H414" s="427">
        <v>9278589.4500000011</v>
      </c>
      <c r="I414" s="427">
        <f>+IFERROR(VLOOKUP(A414,'CE 2021'!D:G,4,0),0)</f>
        <v>12586145.820000002</v>
      </c>
      <c r="J414" s="829">
        <f t="shared" si="7"/>
        <v>0.35647189562848913</v>
      </c>
    </row>
    <row r="415" spans="1:11" ht="30" hidden="1" x14ac:dyDescent="0.25">
      <c r="A415" s="397" t="s">
        <v>906</v>
      </c>
      <c r="B415" s="432" t="s">
        <v>3573</v>
      </c>
      <c r="C415" s="402">
        <v>8631067.620000001</v>
      </c>
      <c r="D415" s="402">
        <v>0</v>
      </c>
      <c r="E415" s="402">
        <v>8631067.620000001</v>
      </c>
      <c r="H415" s="402">
        <v>8631067.620000001</v>
      </c>
      <c r="I415" s="402">
        <f>+IFERROR(VLOOKUP(A415,'CE 2021'!D:G,4,0),0)</f>
        <v>11224390.420000002</v>
      </c>
      <c r="J415" s="829">
        <f t="shared" si="7"/>
        <v>0.30046373336141241</v>
      </c>
    </row>
    <row r="416" spans="1:11" ht="30" hidden="1" x14ac:dyDescent="0.25">
      <c r="A416" s="397" t="s">
        <v>907</v>
      </c>
      <c r="B416" s="432" t="s">
        <v>3574</v>
      </c>
      <c r="C416" s="402">
        <v>647521.82999999996</v>
      </c>
      <c r="D416" s="402">
        <v>0</v>
      </c>
      <c r="E416" s="402">
        <v>647521.82999999996</v>
      </c>
      <c r="H416" s="402">
        <v>647521.82999999996</v>
      </c>
      <c r="I416" s="402">
        <f>+IFERROR(VLOOKUP(A416,'CE 2021'!D:G,4,0),0)</f>
        <v>1361755.4</v>
      </c>
      <c r="J416" s="829">
        <f t="shared" si="7"/>
        <v>1.1030262408295948</v>
      </c>
    </row>
    <row r="417" spans="1:11" hidden="1" x14ac:dyDescent="0.25">
      <c r="A417" s="397" t="s">
        <v>908</v>
      </c>
      <c r="B417" s="432" t="s">
        <v>3575</v>
      </c>
      <c r="C417" s="402">
        <v>0</v>
      </c>
      <c r="D417" s="402">
        <v>0</v>
      </c>
      <c r="E417" s="402">
        <v>0</v>
      </c>
      <c r="H417" s="402">
        <v>0</v>
      </c>
      <c r="I417" s="402">
        <f>+IFERROR(VLOOKUP(A417,'CE 2021'!D:G,4,0),0)</f>
        <v>0</v>
      </c>
      <c r="J417" s="829">
        <f t="shared" si="7"/>
        <v>-1</v>
      </c>
    </row>
    <row r="418" spans="1:11" x14ac:dyDescent="0.25">
      <c r="A418" s="409" t="s">
        <v>909</v>
      </c>
      <c r="B418" s="443" t="s">
        <v>910</v>
      </c>
      <c r="C418" s="425">
        <v>3135604.83</v>
      </c>
      <c r="D418" s="425">
        <v>0</v>
      </c>
      <c r="E418" s="425">
        <v>3135604.83</v>
      </c>
      <c r="H418" s="425">
        <v>3135604.83</v>
      </c>
      <c r="I418" s="425">
        <f>+IFERROR(VLOOKUP(A418,'CE 2021'!D:G,4,0),0)</f>
        <v>3069520.0699999994</v>
      </c>
      <c r="J418" s="829">
        <f t="shared" si="7"/>
        <v>-2.1075602182944908E-2</v>
      </c>
      <c r="K418" s="830" t="s">
        <v>4137</v>
      </c>
    </row>
    <row r="419" spans="1:11" hidden="1" x14ac:dyDescent="0.25">
      <c r="A419" s="394" t="s">
        <v>911</v>
      </c>
      <c r="B419" s="444" t="s">
        <v>912</v>
      </c>
      <c r="C419" s="402">
        <v>717334.36</v>
      </c>
      <c r="D419" s="402">
        <v>0</v>
      </c>
      <c r="E419" s="402">
        <v>717334.36</v>
      </c>
      <c r="H419" s="402">
        <v>717334.36</v>
      </c>
      <c r="I419" s="402">
        <f>+IFERROR(VLOOKUP(A419,'CE 2021'!D:G,4,0),0)</f>
        <v>718595.05</v>
      </c>
      <c r="J419" s="829">
        <f t="shared" si="7"/>
        <v>1.7574649567881906E-3</v>
      </c>
    </row>
    <row r="420" spans="1:11" hidden="1" x14ac:dyDescent="0.25">
      <c r="A420" s="394" t="s">
        <v>914</v>
      </c>
      <c r="B420" s="444" t="s">
        <v>915</v>
      </c>
      <c r="C420" s="402">
        <v>0</v>
      </c>
      <c r="D420" s="402">
        <v>0</v>
      </c>
      <c r="E420" s="402">
        <v>0</v>
      </c>
      <c r="H420" s="402">
        <v>0</v>
      </c>
      <c r="I420" s="402">
        <f>+IFERROR(VLOOKUP(A420,'CE 2021'!D:G,4,0),0)</f>
        <v>0</v>
      </c>
      <c r="J420" s="829">
        <f t="shared" si="7"/>
        <v>-1</v>
      </c>
    </row>
    <row r="421" spans="1:11" hidden="1" x14ac:dyDescent="0.25">
      <c r="A421" s="394" t="s">
        <v>916</v>
      </c>
      <c r="B421" s="433" t="s">
        <v>917</v>
      </c>
      <c r="C421" s="427">
        <v>2418270.4700000002</v>
      </c>
      <c r="D421" s="427">
        <v>0</v>
      </c>
      <c r="E421" s="427">
        <v>2418270.4700000002</v>
      </c>
      <c r="H421" s="427">
        <v>2418270.4700000002</v>
      </c>
      <c r="I421" s="427">
        <f>+IFERROR(VLOOKUP(A421,'CE 2021'!D:G,4,0),0)</f>
        <v>2350925.0199999996</v>
      </c>
      <c r="J421" s="829">
        <f t="shared" si="7"/>
        <v>-2.7848601236072912E-2</v>
      </c>
    </row>
    <row r="422" spans="1:11" ht="30" hidden="1" x14ac:dyDescent="0.25">
      <c r="A422" s="397" t="s">
        <v>918</v>
      </c>
      <c r="B422" s="432" t="s">
        <v>3576</v>
      </c>
      <c r="C422" s="402">
        <v>1412557.6800000002</v>
      </c>
      <c r="D422" s="402">
        <v>0</v>
      </c>
      <c r="E422" s="402">
        <v>1412557.6800000002</v>
      </c>
      <c r="H422" s="402">
        <v>1412557.6800000002</v>
      </c>
      <c r="I422" s="402">
        <f>+IFERROR(VLOOKUP(A422,'CE 2021'!D:G,4,0),0)</f>
        <v>1116911.5799999998</v>
      </c>
      <c r="J422" s="829">
        <f t="shared" si="7"/>
        <v>-0.20929842666672582</v>
      </c>
    </row>
    <row r="423" spans="1:11" hidden="1" x14ac:dyDescent="0.25">
      <c r="A423" s="397" t="s">
        <v>932</v>
      </c>
      <c r="B423" s="432" t="s">
        <v>933</v>
      </c>
      <c r="C423" s="402">
        <v>1005712.79</v>
      </c>
      <c r="D423" s="402">
        <v>0</v>
      </c>
      <c r="E423" s="402">
        <v>1005712.79</v>
      </c>
      <c r="H423" s="402">
        <v>1005712.79</v>
      </c>
      <c r="I423" s="402">
        <f>+IFERROR(VLOOKUP(A423,'CE 2021'!D:G,4,0),0)</f>
        <v>1123647.8699999999</v>
      </c>
      <c r="J423" s="829">
        <f t="shared" si="7"/>
        <v>0.11726516871680626</v>
      </c>
    </row>
    <row r="424" spans="1:11" ht="30" hidden="1" x14ac:dyDescent="0.25">
      <c r="A424" s="397" t="s">
        <v>3577</v>
      </c>
      <c r="B424" s="432" t="s">
        <v>3578</v>
      </c>
      <c r="C424" s="402">
        <v>0</v>
      </c>
      <c r="D424" s="402">
        <v>0</v>
      </c>
      <c r="E424" s="402">
        <v>0</v>
      </c>
      <c r="H424" s="402">
        <v>0</v>
      </c>
      <c r="I424" s="402">
        <f>+IFERROR(VLOOKUP(A424,'CE 2021'!D:G,4,0),0)</f>
        <v>110365.57</v>
      </c>
      <c r="J424" s="829">
        <f t="shared" si="7"/>
        <v>-1</v>
      </c>
    </row>
    <row r="425" spans="1:11" hidden="1" x14ac:dyDescent="0.25">
      <c r="A425" s="397" t="s">
        <v>3579</v>
      </c>
      <c r="B425" s="432" t="s">
        <v>3580</v>
      </c>
      <c r="C425" s="402">
        <v>0</v>
      </c>
      <c r="D425" s="402">
        <v>0</v>
      </c>
      <c r="E425" s="402">
        <v>0</v>
      </c>
      <c r="H425" s="402">
        <v>0</v>
      </c>
      <c r="I425" s="402">
        <f>+IFERROR(VLOOKUP(A425,'CE 2021'!D:G,4,0),0)</f>
        <v>0</v>
      </c>
      <c r="J425" s="829">
        <f t="shared" si="7"/>
        <v>-1</v>
      </c>
    </row>
    <row r="426" spans="1:11" hidden="1" x14ac:dyDescent="0.25">
      <c r="A426" s="447" t="s">
        <v>1837</v>
      </c>
      <c r="B426" s="448" t="s">
        <v>1838</v>
      </c>
      <c r="C426" s="402">
        <v>8392138.8900000006</v>
      </c>
      <c r="D426" s="402">
        <v>0</v>
      </c>
      <c r="E426" s="402">
        <v>8392138.8900000006</v>
      </c>
      <c r="H426" s="402">
        <v>8392138.8900000006</v>
      </c>
      <c r="I426" s="402">
        <f>+IFERROR(VLOOKUP(A426,'CE 2021'!D:G,4,0),0)</f>
        <v>9458920.6099999994</v>
      </c>
      <c r="J426" s="829">
        <f t="shared" si="7"/>
        <v>0.12711678559933826</v>
      </c>
    </row>
    <row r="427" spans="1:11" x14ac:dyDescent="0.25">
      <c r="A427" s="409" t="s">
        <v>938</v>
      </c>
      <c r="B427" s="449" t="s">
        <v>939</v>
      </c>
      <c r="C427" s="402">
        <v>648713.16</v>
      </c>
      <c r="D427" s="402">
        <v>0</v>
      </c>
      <c r="E427" s="402">
        <v>648713.16</v>
      </c>
      <c r="H427" s="402">
        <v>648713.16</v>
      </c>
      <c r="I427" s="402">
        <f>+IFERROR(VLOOKUP(A427,'CE 2021'!D:G,4,0),0)</f>
        <v>653625.09</v>
      </c>
      <c r="J427" s="829">
        <f t="shared" si="7"/>
        <v>7.5718056960643043E-3</v>
      </c>
      <c r="K427" s="830" t="s">
        <v>4137</v>
      </c>
    </row>
    <row r="428" spans="1:11" x14ac:dyDescent="0.25">
      <c r="A428" s="409" t="s">
        <v>941</v>
      </c>
      <c r="B428" s="443" t="s">
        <v>942</v>
      </c>
      <c r="C428" s="425">
        <v>7743425.7300000004</v>
      </c>
      <c r="D428" s="425">
        <v>0</v>
      </c>
      <c r="E428" s="425">
        <v>7743425.7300000004</v>
      </c>
      <c r="H428" s="425">
        <v>7743425.7300000004</v>
      </c>
      <c r="I428" s="425">
        <f>+IFERROR(VLOOKUP(A428,'CE 2021'!D:G,4,0),0)</f>
        <v>8805295.5199999996</v>
      </c>
      <c r="J428" s="829">
        <f t="shared" si="7"/>
        <v>0.13713178469395593</v>
      </c>
      <c r="K428" s="830" t="s">
        <v>4137</v>
      </c>
    </row>
    <row r="429" spans="1:11" hidden="1" x14ac:dyDescent="0.25">
      <c r="A429" s="394" t="s">
        <v>943</v>
      </c>
      <c r="B429" s="433" t="s">
        <v>3581</v>
      </c>
      <c r="C429" s="427">
        <v>3457548.31</v>
      </c>
      <c r="D429" s="427">
        <v>0</v>
      </c>
      <c r="E429" s="427">
        <v>3457548.31</v>
      </c>
      <c r="H429" s="427">
        <v>3457548.31</v>
      </c>
      <c r="I429" s="427">
        <f>+IFERROR(VLOOKUP(A429,'CE 2021'!D:G,4,0),0)</f>
        <v>3254752.1</v>
      </c>
      <c r="J429" s="829">
        <f t="shared" si="7"/>
        <v>-5.8653181913168928E-2</v>
      </c>
    </row>
    <row r="430" spans="1:11" hidden="1" x14ac:dyDescent="0.25">
      <c r="A430" s="397" t="s">
        <v>945</v>
      </c>
      <c r="B430" s="432" t="s">
        <v>3582</v>
      </c>
      <c r="C430" s="402">
        <v>0</v>
      </c>
      <c r="D430" s="402">
        <v>0</v>
      </c>
      <c r="E430" s="402">
        <v>0</v>
      </c>
      <c r="H430" s="402">
        <v>0</v>
      </c>
      <c r="I430" s="402">
        <f>+IFERROR(VLOOKUP(A430,'CE 2021'!D:G,4,0),0)</f>
        <v>0</v>
      </c>
      <c r="J430" s="829">
        <f t="shared" si="7"/>
        <v>-1</v>
      </c>
    </row>
    <row r="431" spans="1:11" hidden="1" x14ac:dyDescent="0.25">
      <c r="A431" s="397" t="s">
        <v>947</v>
      </c>
      <c r="B431" s="432" t="s">
        <v>3583</v>
      </c>
      <c r="C431" s="402">
        <v>3457548.31</v>
      </c>
      <c r="D431" s="402">
        <v>0</v>
      </c>
      <c r="E431" s="402">
        <v>3457548.31</v>
      </c>
      <c r="H431" s="402">
        <v>3457548.31</v>
      </c>
      <c r="I431" s="402">
        <f>+IFERROR(VLOOKUP(A431,'CE 2021'!D:G,4,0),0)</f>
        <v>3254752.1</v>
      </c>
      <c r="J431" s="829">
        <f t="shared" si="7"/>
        <v>-5.8653181913168928E-2</v>
      </c>
    </row>
    <row r="432" spans="1:11" hidden="1" x14ac:dyDescent="0.25">
      <c r="A432" s="409" t="s">
        <v>949</v>
      </c>
      <c r="B432" s="449" t="s">
        <v>3584</v>
      </c>
      <c r="C432" s="402">
        <v>4285877.42</v>
      </c>
      <c r="D432" s="402">
        <v>0</v>
      </c>
      <c r="E432" s="402">
        <v>4285877.42</v>
      </c>
      <c r="H432" s="402">
        <v>4285877.42</v>
      </c>
      <c r="I432" s="402">
        <f>+IFERROR(VLOOKUP(A432,'CE 2021'!D:G,4,0),0)</f>
        <v>5550543.419999999</v>
      </c>
      <c r="J432" s="829">
        <f t="shared" si="7"/>
        <v>0.29507750130660515</v>
      </c>
    </row>
    <row r="433" spans="1:11" x14ac:dyDescent="0.25">
      <c r="A433" s="409" t="s">
        <v>959</v>
      </c>
      <c r="B433" s="443" t="s">
        <v>3585</v>
      </c>
      <c r="C433" s="425">
        <v>44560.98</v>
      </c>
      <c r="D433" s="425">
        <v>0</v>
      </c>
      <c r="E433" s="425">
        <v>44560.98</v>
      </c>
      <c r="H433" s="425">
        <v>44560.98</v>
      </c>
      <c r="I433" s="425">
        <f>+IFERROR(VLOOKUP(A433,'CE 2021'!D:G,4,0),0)</f>
        <v>0</v>
      </c>
      <c r="J433" s="829">
        <f t="shared" si="7"/>
        <v>-1</v>
      </c>
      <c r="K433" s="830" t="s">
        <v>4137</v>
      </c>
    </row>
    <row r="434" spans="1:11" hidden="1" x14ac:dyDescent="0.25">
      <c r="A434" s="394" t="s">
        <v>961</v>
      </c>
      <c r="B434" s="444" t="s">
        <v>3586</v>
      </c>
      <c r="C434" s="402">
        <v>0</v>
      </c>
      <c r="D434" s="402">
        <v>0</v>
      </c>
      <c r="E434" s="402">
        <v>0</v>
      </c>
      <c r="H434" s="402">
        <v>0</v>
      </c>
      <c r="I434" s="402">
        <f>+IFERROR(VLOOKUP(A434,'CE 2021'!D:G,4,0),0)</f>
        <v>0</v>
      </c>
      <c r="J434" s="829">
        <f t="shared" si="7"/>
        <v>-1</v>
      </c>
    </row>
    <row r="435" spans="1:11" hidden="1" x14ac:dyDescent="0.25">
      <c r="A435" s="394" t="s">
        <v>963</v>
      </c>
      <c r="B435" s="444" t="s">
        <v>3587</v>
      </c>
      <c r="C435" s="402">
        <v>44560.98</v>
      </c>
      <c r="D435" s="402">
        <v>0</v>
      </c>
      <c r="E435" s="402">
        <v>44560.98</v>
      </c>
      <c r="H435" s="402">
        <v>44560.98</v>
      </c>
      <c r="I435" s="402">
        <f>+IFERROR(VLOOKUP(A435,'CE 2021'!D:G,4,0),0)</f>
        <v>0</v>
      </c>
      <c r="J435" s="829">
        <f t="shared" si="7"/>
        <v>-1</v>
      </c>
    </row>
    <row r="436" spans="1:11" x14ac:dyDescent="0.25">
      <c r="A436" s="409" t="s">
        <v>965</v>
      </c>
      <c r="B436" s="443" t="s">
        <v>3588</v>
      </c>
      <c r="C436" s="450">
        <v>-2528301.4200000013</v>
      </c>
      <c r="D436" s="450">
        <v>0</v>
      </c>
      <c r="E436" s="450">
        <v>-2528301.4200000013</v>
      </c>
      <c r="H436" s="450">
        <v>-2528301.4200000013</v>
      </c>
      <c r="I436" s="450">
        <f>+IFERROR(VLOOKUP(A436,'CE 2021'!D:G,4,0),0)</f>
        <v>0</v>
      </c>
      <c r="J436" s="829">
        <f t="shared" si="7"/>
        <v>-1</v>
      </c>
      <c r="K436" s="830" t="s">
        <v>4137</v>
      </c>
    </row>
    <row r="437" spans="1:11" hidden="1" x14ac:dyDescent="0.25">
      <c r="A437" s="394" t="s">
        <v>967</v>
      </c>
      <c r="B437" s="433" t="s">
        <v>3589</v>
      </c>
      <c r="C437" s="451">
        <v>-2564688.9600000014</v>
      </c>
      <c r="D437" s="451">
        <v>0</v>
      </c>
      <c r="E437" s="451">
        <v>-2564688.9600000014</v>
      </c>
      <c r="H437" s="451">
        <v>-2564688.9600000014</v>
      </c>
      <c r="I437" s="451">
        <f>+IFERROR(VLOOKUP(A437,'CE 2021'!D:G,4,0),0)</f>
        <v>0</v>
      </c>
      <c r="J437" s="829">
        <f t="shared" si="7"/>
        <v>-1</v>
      </c>
    </row>
    <row r="438" spans="1:11" hidden="1" x14ac:dyDescent="0.25">
      <c r="A438" s="397" t="s">
        <v>3590</v>
      </c>
      <c r="B438" s="432" t="s">
        <v>3591</v>
      </c>
      <c r="C438" s="402">
        <v>-1322063.2400000002</v>
      </c>
      <c r="D438" s="402">
        <v>0</v>
      </c>
      <c r="E438" s="402">
        <v>-1322063.2400000002</v>
      </c>
      <c r="H438" s="402">
        <v>-1322063.2400000002</v>
      </c>
      <c r="I438" s="402">
        <f>+IFERROR(VLOOKUP(A438,'CE 2021'!D:G,4,0),0)</f>
        <v>0</v>
      </c>
      <c r="J438" s="829">
        <f t="shared" si="7"/>
        <v>-1</v>
      </c>
    </row>
    <row r="439" spans="1:11" hidden="1" x14ac:dyDescent="0.25">
      <c r="A439" s="397" t="s">
        <v>3592</v>
      </c>
      <c r="B439" s="432" t="s">
        <v>3593</v>
      </c>
      <c r="C439" s="402">
        <v>-14644.660000000003</v>
      </c>
      <c r="D439" s="402">
        <v>0</v>
      </c>
      <c r="E439" s="402">
        <v>-14644.660000000003</v>
      </c>
      <c r="H439" s="402">
        <v>-14644.660000000003</v>
      </c>
      <c r="I439" s="402">
        <f>+IFERROR(VLOOKUP(A439,'CE 2021'!D:G,4,0),0)</f>
        <v>0</v>
      </c>
      <c r="J439" s="829">
        <f t="shared" si="7"/>
        <v>-1</v>
      </c>
    </row>
    <row r="440" spans="1:11" hidden="1" x14ac:dyDescent="0.25">
      <c r="A440" s="397" t="s">
        <v>3594</v>
      </c>
      <c r="B440" s="432" t="s">
        <v>3595</v>
      </c>
      <c r="C440" s="402">
        <v>-906227.97000000067</v>
      </c>
      <c r="D440" s="402">
        <v>0</v>
      </c>
      <c r="E440" s="402">
        <v>-906227.97000000067</v>
      </c>
      <c r="H440" s="402">
        <v>-906227.97000000067</v>
      </c>
      <c r="I440" s="402">
        <f>+IFERROR(VLOOKUP(A440,'CE 2021'!D:G,4,0),0)</f>
        <v>0</v>
      </c>
      <c r="J440" s="829">
        <f t="shared" si="7"/>
        <v>-1</v>
      </c>
    </row>
    <row r="441" spans="1:11" hidden="1" x14ac:dyDescent="0.25">
      <c r="A441" s="397" t="s">
        <v>3596</v>
      </c>
      <c r="B441" s="432" t="s">
        <v>3597</v>
      </c>
      <c r="C441" s="402">
        <v>-27292.329999999994</v>
      </c>
      <c r="D441" s="402">
        <v>0</v>
      </c>
      <c r="E441" s="402">
        <v>-27292.329999999994</v>
      </c>
      <c r="H441" s="402">
        <v>-27292.329999999994</v>
      </c>
      <c r="I441" s="402">
        <f>+IFERROR(VLOOKUP(A441,'CE 2021'!D:G,4,0),0)</f>
        <v>0</v>
      </c>
      <c r="J441" s="829">
        <f t="shared" si="7"/>
        <v>-1</v>
      </c>
    </row>
    <row r="442" spans="1:11" hidden="1" x14ac:dyDescent="0.25">
      <c r="A442" s="397" t="s">
        <v>3598</v>
      </c>
      <c r="B442" s="432" t="s">
        <v>3599</v>
      </c>
      <c r="C442" s="402">
        <v>-267583.29000000015</v>
      </c>
      <c r="D442" s="402">
        <v>0</v>
      </c>
      <c r="E442" s="402">
        <v>-267583.29000000015</v>
      </c>
      <c r="H442" s="402">
        <v>-267583.29000000015</v>
      </c>
      <c r="I442" s="402">
        <f>+IFERROR(VLOOKUP(A442,'CE 2021'!D:G,4,0),0)</f>
        <v>0</v>
      </c>
      <c r="J442" s="829">
        <f t="shared" si="7"/>
        <v>-1</v>
      </c>
    </row>
    <row r="443" spans="1:11" hidden="1" x14ac:dyDescent="0.25">
      <c r="A443" s="397" t="s">
        <v>3600</v>
      </c>
      <c r="B443" s="432" t="s">
        <v>3601</v>
      </c>
      <c r="C443" s="402">
        <v>0</v>
      </c>
      <c r="D443" s="402">
        <v>0</v>
      </c>
      <c r="E443" s="402">
        <v>0</v>
      </c>
      <c r="H443" s="402">
        <v>0</v>
      </c>
      <c r="I443" s="402">
        <f>+IFERROR(VLOOKUP(A443,'CE 2021'!D:G,4,0),0)</f>
        <v>0</v>
      </c>
      <c r="J443" s="829">
        <f t="shared" si="7"/>
        <v>-1</v>
      </c>
    </row>
    <row r="444" spans="1:11" hidden="1" x14ac:dyDescent="0.25">
      <c r="A444" s="397" t="s">
        <v>3602</v>
      </c>
      <c r="B444" s="432" t="s">
        <v>3603</v>
      </c>
      <c r="C444" s="402">
        <v>0</v>
      </c>
      <c r="D444" s="402">
        <v>0</v>
      </c>
      <c r="E444" s="402">
        <v>0</v>
      </c>
      <c r="H444" s="402">
        <v>0</v>
      </c>
      <c r="I444" s="402">
        <f>+IFERROR(VLOOKUP(A444,'CE 2021'!D:G,4,0),0)</f>
        <v>0</v>
      </c>
      <c r="J444" s="829">
        <f t="shared" si="7"/>
        <v>-1</v>
      </c>
    </row>
    <row r="445" spans="1:11" hidden="1" x14ac:dyDescent="0.25">
      <c r="A445" s="397" t="s">
        <v>3604</v>
      </c>
      <c r="B445" s="432" t="s">
        <v>3605</v>
      </c>
      <c r="C445" s="402">
        <v>-26877.47</v>
      </c>
      <c r="D445" s="402">
        <v>0</v>
      </c>
      <c r="E445" s="402">
        <v>-26877.47</v>
      </c>
      <c r="H445" s="402">
        <v>-26877.47</v>
      </c>
      <c r="I445" s="402">
        <f>+IFERROR(VLOOKUP(A445,'CE 2021'!D:G,4,0),0)</f>
        <v>0</v>
      </c>
      <c r="J445" s="829">
        <f t="shared" si="7"/>
        <v>-1</v>
      </c>
    </row>
    <row r="446" spans="1:11" hidden="1" x14ac:dyDescent="0.25">
      <c r="A446" s="394" t="s">
        <v>971</v>
      </c>
      <c r="B446" s="433" t="s">
        <v>3606</v>
      </c>
      <c r="C446" s="427">
        <v>36387.540000000008</v>
      </c>
      <c r="D446" s="427">
        <v>0</v>
      </c>
      <c r="E446" s="427">
        <v>36387.540000000008</v>
      </c>
      <c r="H446" s="427">
        <v>36387.540000000008</v>
      </c>
      <c r="I446" s="427">
        <f>+IFERROR(VLOOKUP(A446,'CE 2021'!D:G,4,0),0)</f>
        <v>0</v>
      </c>
      <c r="J446" s="829">
        <f t="shared" si="7"/>
        <v>-1</v>
      </c>
    </row>
    <row r="447" spans="1:11" hidden="1" x14ac:dyDescent="0.25">
      <c r="A447" s="397" t="s">
        <v>3607</v>
      </c>
      <c r="B447" s="432" t="s">
        <v>3608</v>
      </c>
      <c r="C447" s="402">
        <v>-578.87</v>
      </c>
      <c r="D447" s="402">
        <v>0</v>
      </c>
      <c r="E447" s="402">
        <v>-578.87</v>
      </c>
      <c r="H447" s="402">
        <v>-578.87</v>
      </c>
      <c r="I447" s="402">
        <f>+IFERROR(VLOOKUP(A447,'CE 2021'!D:G,4,0),0)</f>
        <v>0</v>
      </c>
      <c r="J447" s="829">
        <f t="shared" si="7"/>
        <v>-1</v>
      </c>
    </row>
    <row r="448" spans="1:11" hidden="1" x14ac:dyDescent="0.25">
      <c r="A448" s="397" t="s">
        <v>3609</v>
      </c>
      <c r="B448" s="432" t="s">
        <v>3610</v>
      </c>
      <c r="C448" s="402">
        <v>-5581.7799999999988</v>
      </c>
      <c r="D448" s="402">
        <v>0</v>
      </c>
      <c r="E448" s="402">
        <v>-5581.7799999999988</v>
      </c>
      <c r="H448" s="402">
        <v>-5581.7799999999988</v>
      </c>
      <c r="I448" s="402">
        <f>+IFERROR(VLOOKUP(A448,'CE 2021'!D:G,4,0),0)</f>
        <v>0</v>
      </c>
      <c r="J448" s="829">
        <f t="shared" si="7"/>
        <v>-1</v>
      </c>
    </row>
    <row r="449" spans="1:13" hidden="1" x14ac:dyDescent="0.25">
      <c r="A449" s="397" t="s">
        <v>3611</v>
      </c>
      <c r="B449" s="432" t="s">
        <v>3612</v>
      </c>
      <c r="C449" s="402">
        <v>67688.66</v>
      </c>
      <c r="D449" s="402">
        <v>0</v>
      </c>
      <c r="E449" s="402">
        <v>67688.66</v>
      </c>
      <c r="H449" s="402">
        <v>67688.66</v>
      </c>
      <c r="I449" s="402">
        <f>+IFERROR(VLOOKUP(A449,'CE 2021'!D:G,4,0),0)</f>
        <v>0</v>
      </c>
      <c r="J449" s="829">
        <f t="shared" si="7"/>
        <v>-1</v>
      </c>
    </row>
    <row r="450" spans="1:13" hidden="1" x14ac:dyDescent="0.25">
      <c r="A450" s="397" t="s">
        <v>3613</v>
      </c>
      <c r="B450" s="432" t="s">
        <v>3614</v>
      </c>
      <c r="C450" s="402">
        <v>-25282.059999999998</v>
      </c>
      <c r="D450" s="402">
        <v>0</v>
      </c>
      <c r="E450" s="402">
        <v>-25282.059999999998</v>
      </c>
      <c r="H450" s="402">
        <v>-25282.059999999998</v>
      </c>
      <c r="I450" s="402">
        <f>+IFERROR(VLOOKUP(A450,'CE 2021'!D:G,4,0),0)</f>
        <v>0</v>
      </c>
      <c r="J450" s="829">
        <f t="shared" si="7"/>
        <v>-1</v>
      </c>
    </row>
    <row r="451" spans="1:13" hidden="1" x14ac:dyDescent="0.25">
      <c r="A451" s="397" t="s">
        <v>3615</v>
      </c>
      <c r="B451" s="432" t="s">
        <v>3616</v>
      </c>
      <c r="C451" s="402">
        <v>0</v>
      </c>
      <c r="D451" s="402">
        <v>0</v>
      </c>
      <c r="E451" s="402">
        <v>0</v>
      </c>
      <c r="H451" s="402">
        <v>0</v>
      </c>
      <c r="I451" s="402">
        <f>+IFERROR(VLOOKUP(A451,'CE 2021'!D:G,4,0),0)</f>
        <v>0</v>
      </c>
      <c r="J451" s="829">
        <f t="shared" si="7"/>
        <v>-1</v>
      </c>
    </row>
    <row r="452" spans="1:13" hidden="1" x14ac:dyDescent="0.25">
      <c r="A452" s="397" t="s">
        <v>3617</v>
      </c>
      <c r="B452" s="432" t="s">
        <v>3618</v>
      </c>
      <c r="C452" s="402">
        <v>141.59000000000015</v>
      </c>
      <c r="D452" s="402">
        <v>0</v>
      </c>
      <c r="E452" s="402">
        <v>141.59000000000015</v>
      </c>
      <c r="H452" s="402">
        <v>141.59000000000015</v>
      </c>
      <c r="I452" s="402">
        <f>+IFERROR(VLOOKUP(A452,'CE 2021'!D:G,4,0),0)</f>
        <v>0</v>
      </c>
      <c r="J452" s="829">
        <f t="shared" si="7"/>
        <v>-1</v>
      </c>
    </row>
    <row r="453" spans="1:13" x14ac:dyDescent="0.25">
      <c r="A453" s="409" t="s">
        <v>973</v>
      </c>
      <c r="B453" s="443" t="s">
        <v>3619</v>
      </c>
      <c r="C453" s="425">
        <v>6362009.2200000007</v>
      </c>
      <c r="D453" s="425">
        <v>173549.53</v>
      </c>
      <c r="E453" s="425">
        <v>6188459.6900000004</v>
      </c>
      <c r="H453" s="425">
        <v>6362009.2200000007</v>
      </c>
      <c r="I453" s="425">
        <f>+IFERROR(VLOOKUP(A453,'CE 2021'!D:G,4,0),0)</f>
        <v>4840129.4400000004</v>
      </c>
      <c r="J453" s="829">
        <f t="shared" si="7"/>
        <v>-0.2392137023655555</v>
      </c>
      <c r="K453" s="830" t="s">
        <v>4137</v>
      </c>
      <c r="L453" s="828">
        <f>+H481</f>
        <v>705515050.06000006</v>
      </c>
      <c r="M453" s="828">
        <f>+I481</f>
        <v>745003146.77999997</v>
      </c>
    </row>
    <row r="454" spans="1:13" hidden="1" x14ac:dyDescent="0.25">
      <c r="A454" s="394" t="s">
        <v>975</v>
      </c>
      <c r="B454" s="433" t="s">
        <v>3620</v>
      </c>
      <c r="C454" s="427">
        <v>1331353.1100000001</v>
      </c>
      <c r="D454" s="427">
        <v>0</v>
      </c>
      <c r="E454" s="427">
        <v>1331353.1100000001</v>
      </c>
      <c r="H454" s="427">
        <v>1331353.1100000001</v>
      </c>
      <c r="I454" s="427">
        <f>+IFERROR(VLOOKUP(A454,'CE 2021'!D:G,4,0),0)</f>
        <v>1391451.4000000001</v>
      </c>
      <c r="J454" s="829">
        <f t="shared" si="7"/>
        <v>4.5140759088323268E-2</v>
      </c>
    </row>
    <row r="455" spans="1:13" hidden="1" x14ac:dyDescent="0.25">
      <c r="A455" s="397" t="s">
        <v>977</v>
      </c>
      <c r="B455" s="432" t="s">
        <v>3621</v>
      </c>
      <c r="C455" s="402">
        <v>31200</v>
      </c>
      <c r="D455" s="402">
        <v>0</v>
      </c>
      <c r="E455" s="402">
        <v>31200</v>
      </c>
      <c r="H455" s="402">
        <v>31200</v>
      </c>
      <c r="I455" s="402">
        <f>+IFERROR(VLOOKUP(A455,'CE 2021'!D:G,4,0),0)</f>
        <v>240814.67</v>
      </c>
      <c r="J455" s="829">
        <f t="shared" si="7"/>
        <v>6.7184189102564105</v>
      </c>
    </row>
    <row r="456" spans="1:13" hidden="1" x14ac:dyDescent="0.25">
      <c r="A456" s="397" t="s">
        <v>980</v>
      </c>
      <c r="B456" s="432" t="s">
        <v>3622</v>
      </c>
      <c r="C456" s="402">
        <v>172500</v>
      </c>
      <c r="D456" s="402">
        <v>0</v>
      </c>
      <c r="E456" s="402">
        <v>172500</v>
      </c>
      <c r="H456" s="402">
        <v>172500</v>
      </c>
      <c r="I456" s="402">
        <f>+IFERROR(VLOOKUP(A456,'CE 2021'!D:G,4,0),0)</f>
        <v>154916.67000000001</v>
      </c>
      <c r="J456" s="829">
        <f t="shared" si="7"/>
        <v>-0.10193234782608684</v>
      </c>
      <c r="L456" s="828"/>
    </row>
    <row r="457" spans="1:13" ht="30" hidden="1" x14ac:dyDescent="0.25">
      <c r="A457" s="397" t="s">
        <v>982</v>
      </c>
      <c r="B457" s="432" t="s">
        <v>3623</v>
      </c>
      <c r="C457" s="402">
        <v>50010</v>
      </c>
      <c r="D457" s="402">
        <v>0</v>
      </c>
      <c r="E457" s="402">
        <v>50010</v>
      </c>
      <c r="H457" s="402">
        <v>50010</v>
      </c>
      <c r="I457" s="402">
        <f>+IFERROR(VLOOKUP(A457,'CE 2021'!D:G,4,0),0)</f>
        <v>0</v>
      </c>
      <c r="J457" s="829">
        <f t="shared" si="7"/>
        <v>-1</v>
      </c>
    </row>
    <row r="458" spans="1:13" ht="30" hidden="1" x14ac:dyDescent="0.25">
      <c r="A458" s="397" t="s">
        <v>984</v>
      </c>
      <c r="B458" s="432" t="s">
        <v>3624</v>
      </c>
      <c r="C458" s="402">
        <v>885236</v>
      </c>
      <c r="D458" s="402">
        <v>0</v>
      </c>
      <c r="E458" s="402">
        <v>885236</v>
      </c>
      <c r="H458" s="402">
        <v>885236</v>
      </c>
      <c r="I458" s="402">
        <f>+IFERROR(VLOOKUP(A458,'CE 2021'!D:G,4,0),0)</f>
        <v>885236</v>
      </c>
      <c r="J458" s="829">
        <f t="shared" si="7"/>
        <v>0</v>
      </c>
    </row>
    <row r="459" spans="1:13" hidden="1" x14ac:dyDescent="0.25">
      <c r="A459" s="397" t="s">
        <v>3625</v>
      </c>
      <c r="B459" s="432" t="s">
        <v>3626</v>
      </c>
      <c r="C459" s="402">
        <v>0</v>
      </c>
      <c r="D459" s="402">
        <v>0</v>
      </c>
      <c r="E459" s="402">
        <v>0</v>
      </c>
      <c r="H459" s="402">
        <v>0</v>
      </c>
      <c r="I459" s="402">
        <f>+IFERROR(VLOOKUP(A459,'CE 2021'!D:G,4,0),0)</f>
        <v>0</v>
      </c>
      <c r="J459" s="829">
        <f t="shared" si="7"/>
        <v>-1</v>
      </c>
    </row>
    <row r="460" spans="1:13" hidden="1" x14ac:dyDescent="0.25">
      <c r="A460" s="397" t="s">
        <v>986</v>
      </c>
      <c r="B460" s="432" t="s">
        <v>3627</v>
      </c>
      <c r="C460" s="402">
        <v>85846.11</v>
      </c>
      <c r="D460" s="402">
        <v>0</v>
      </c>
      <c r="E460" s="402">
        <v>85846.11</v>
      </c>
      <c r="H460" s="402">
        <v>85846.11</v>
      </c>
      <c r="I460" s="402">
        <f>+IFERROR(VLOOKUP(A460,'CE 2021'!D:G,4,0),0)</f>
        <v>42923.06</v>
      </c>
      <c r="J460" s="829">
        <f t="shared" si="7"/>
        <v>-0.49999994175624274</v>
      </c>
    </row>
    <row r="461" spans="1:13" hidden="1" x14ac:dyDescent="0.25">
      <c r="A461" s="397" t="s">
        <v>3628</v>
      </c>
      <c r="B461" s="432" t="s">
        <v>3629</v>
      </c>
      <c r="C461" s="402">
        <v>106561</v>
      </c>
      <c r="D461" s="402">
        <v>0</v>
      </c>
      <c r="E461" s="402">
        <v>106561</v>
      </c>
      <c r="H461" s="402">
        <v>106561</v>
      </c>
      <c r="I461" s="402">
        <f>+IFERROR(VLOOKUP(A461,'CE 2021'!D:G,4,0),0)</f>
        <v>67561</v>
      </c>
      <c r="J461" s="829">
        <f t="shared" si="7"/>
        <v>-0.36598755642308156</v>
      </c>
    </row>
    <row r="462" spans="1:13" hidden="1" x14ac:dyDescent="0.25">
      <c r="A462" s="394" t="s">
        <v>988</v>
      </c>
      <c r="B462" s="444" t="s">
        <v>3630</v>
      </c>
      <c r="C462" s="402">
        <v>371420.79</v>
      </c>
      <c r="D462" s="402">
        <v>0</v>
      </c>
      <c r="E462" s="402">
        <v>371420.79</v>
      </c>
      <c r="H462" s="402">
        <v>371420.79</v>
      </c>
      <c r="I462" s="402">
        <f>+IFERROR(VLOOKUP(A462,'CE 2021'!D:G,4,0),0)</f>
        <v>335678.04</v>
      </c>
      <c r="J462" s="829">
        <f t="shared" si="7"/>
        <v>-9.6232496840039539E-2</v>
      </c>
    </row>
    <row r="463" spans="1:13" ht="30" hidden="1" x14ac:dyDescent="0.25">
      <c r="A463" s="394" t="s">
        <v>990</v>
      </c>
      <c r="B463" s="433" t="s">
        <v>3631</v>
      </c>
      <c r="C463" s="427">
        <v>0</v>
      </c>
      <c r="D463" s="427">
        <v>0</v>
      </c>
      <c r="E463" s="427">
        <v>0</v>
      </c>
      <c r="H463" s="427">
        <v>0</v>
      </c>
      <c r="I463" s="427">
        <f>+IFERROR(VLOOKUP(A463,'CE 2021'!D:G,4,0),0)</f>
        <v>0</v>
      </c>
      <c r="J463" s="829">
        <f t="shared" ref="J463:J526" si="8">+IFERROR(I463/H463,0)-1</f>
        <v>-1</v>
      </c>
    </row>
    <row r="464" spans="1:13" ht="30" hidden="1" x14ac:dyDescent="0.25">
      <c r="A464" s="397" t="s">
        <v>3632</v>
      </c>
      <c r="B464" s="432" t="s">
        <v>3633</v>
      </c>
      <c r="C464" s="402">
        <v>0</v>
      </c>
      <c r="D464" s="402">
        <v>0</v>
      </c>
      <c r="E464" s="402">
        <v>0</v>
      </c>
      <c r="H464" s="402">
        <v>0</v>
      </c>
      <c r="I464" s="402">
        <f>+IFERROR(VLOOKUP(A464,'CE 2021'!D:G,4,0),0)</f>
        <v>0</v>
      </c>
      <c r="J464" s="829">
        <f t="shared" si="8"/>
        <v>-1</v>
      </c>
    </row>
    <row r="465" spans="1:10" ht="30" hidden="1" x14ac:dyDescent="0.25">
      <c r="A465" s="397" t="s">
        <v>992</v>
      </c>
      <c r="B465" s="432" t="s">
        <v>3634</v>
      </c>
      <c r="C465" s="402">
        <v>0</v>
      </c>
      <c r="D465" s="402">
        <v>0</v>
      </c>
      <c r="E465" s="402">
        <v>0</v>
      </c>
      <c r="H465" s="402">
        <v>0</v>
      </c>
      <c r="I465" s="402">
        <f>+IFERROR(VLOOKUP(A465,'CE 2021'!D:G,4,0),0)</f>
        <v>0</v>
      </c>
      <c r="J465" s="829">
        <f t="shared" si="8"/>
        <v>-1</v>
      </c>
    </row>
    <row r="466" spans="1:10" ht="30" hidden="1" x14ac:dyDescent="0.25">
      <c r="A466" s="397" t="s">
        <v>994</v>
      </c>
      <c r="B466" s="432" t="s">
        <v>3635</v>
      </c>
      <c r="C466" s="402">
        <v>0</v>
      </c>
      <c r="D466" s="402">
        <v>0</v>
      </c>
      <c r="E466" s="402">
        <v>0</v>
      </c>
      <c r="H466" s="402">
        <v>0</v>
      </c>
      <c r="I466" s="402">
        <f>+IFERROR(VLOOKUP(A466,'CE 2021'!D:G,4,0),0)</f>
        <v>0</v>
      </c>
      <c r="J466" s="829">
        <f t="shared" si="8"/>
        <v>-1</v>
      </c>
    </row>
    <row r="467" spans="1:10" ht="30" hidden="1" x14ac:dyDescent="0.25">
      <c r="A467" s="397" t="s">
        <v>996</v>
      </c>
      <c r="B467" s="432" t="s">
        <v>3636</v>
      </c>
      <c r="C467" s="402">
        <v>0</v>
      </c>
      <c r="D467" s="402">
        <v>0</v>
      </c>
      <c r="E467" s="402">
        <v>0</v>
      </c>
      <c r="H467" s="402">
        <v>0</v>
      </c>
      <c r="I467" s="402">
        <f>+IFERROR(VLOOKUP(A467,'CE 2021'!D:G,4,0),0)</f>
        <v>0</v>
      </c>
      <c r="J467" s="829">
        <f t="shared" si="8"/>
        <v>-1</v>
      </c>
    </row>
    <row r="468" spans="1:10" ht="30" hidden="1" x14ac:dyDescent="0.25">
      <c r="A468" s="397" t="s">
        <v>998</v>
      </c>
      <c r="B468" s="432" t="s">
        <v>3637</v>
      </c>
      <c r="C468" s="402">
        <v>0</v>
      </c>
      <c r="D468" s="402">
        <v>0</v>
      </c>
      <c r="E468" s="402">
        <v>0</v>
      </c>
      <c r="H468" s="402">
        <v>0</v>
      </c>
      <c r="I468" s="402">
        <f>+IFERROR(VLOOKUP(A468,'CE 2021'!D:G,4,0),0)</f>
        <v>0</v>
      </c>
      <c r="J468" s="829">
        <f t="shared" si="8"/>
        <v>-1</v>
      </c>
    </row>
    <row r="469" spans="1:10" ht="30" hidden="1" x14ac:dyDescent="0.25">
      <c r="A469" s="397" t="s">
        <v>3638</v>
      </c>
      <c r="B469" s="432" t="s">
        <v>3639</v>
      </c>
      <c r="C469" s="402">
        <v>0</v>
      </c>
      <c r="D469" s="402">
        <v>0</v>
      </c>
      <c r="E469" s="402">
        <v>0</v>
      </c>
      <c r="H469" s="402">
        <v>0</v>
      </c>
      <c r="I469" s="402">
        <f>+IFERROR(VLOOKUP(A469,'CE 2021'!D:G,4,0),0)</f>
        <v>0</v>
      </c>
      <c r="J469" s="829">
        <f t="shared" si="8"/>
        <v>-1</v>
      </c>
    </row>
    <row r="470" spans="1:10" hidden="1" x14ac:dyDescent="0.25">
      <c r="A470" s="394" t="s">
        <v>1000</v>
      </c>
      <c r="B470" s="433" t="s">
        <v>3640</v>
      </c>
      <c r="C470" s="427">
        <v>4659235.32</v>
      </c>
      <c r="D470" s="427">
        <v>173549.53</v>
      </c>
      <c r="E470" s="427">
        <v>4485685.79</v>
      </c>
      <c r="H470" s="427">
        <v>4659235.32</v>
      </c>
      <c r="I470" s="427">
        <f>+IFERROR(VLOOKUP(A470,'CE 2021'!D:G,4,0),0)</f>
        <v>3113000</v>
      </c>
      <c r="J470" s="829">
        <f t="shared" si="8"/>
        <v>-0.33186461163760239</v>
      </c>
    </row>
    <row r="471" spans="1:10" hidden="1" x14ac:dyDescent="0.25">
      <c r="A471" s="397" t="s">
        <v>1005</v>
      </c>
      <c r="B471" s="432" t="s">
        <v>3641</v>
      </c>
      <c r="C471" s="402">
        <v>2562125</v>
      </c>
      <c r="D471" s="402">
        <v>0</v>
      </c>
      <c r="E471" s="402">
        <v>2562125</v>
      </c>
      <c r="H471" s="402">
        <v>2562125</v>
      </c>
      <c r="I471" s="402">
        <f>+IFERROR(VLOOKUP(A471,'CE 2021'!D:G,4,0),0)</f>
        <v>883000</v>
      </c>
      <c r="J471" s="829">
        <f t="shared" si="8"/>
        <v>-0.65536419963897163</v>
      </c>
    </row>
    <row r="472" spans="1:10" hidden="1" x14ac:dyDescent="0.25">
      <c r="A472" s="397" t="s">
        <v>1008</v>
      </c>
      <c r="B472" s="432" t="s">
        <v>3642</v>
      </c>
      <c r="C472" s="402">
        <v>299814</v>
      </c>
      <c r="D472" s="402">
        <v>0</v>
      </c>
      <c r="E472" s="402">
        <v>299814</v>
      </c>
      <c r="H472" s="402">
        <v>299814</v>
      </c>
      <c r="I472" s="402">
        <f>+IFERROR(VLOOKUP(A472,'CE 2021'!D:G,4,0),0)</f>
        <v>120000</v>
      </c>
      <c r="J472" s="829">
        <f t="shared" si="8"/>
        <v>-0.59975184614460963</v>
      </c>
    </row>
    <row r="473" spans="1:10" hidden="1" x14ac:dyDescent="0.25">
      <c r="A473" s="397" t="s">
        <v>1010</v>
      </c>
      <c r="B473" s="432" t="s">
        <v>3643</v>
      </c>
      <c r="C473" s="402">
        <v>603684</v>
      </c>
      <c r="D473" s="402">
        <v>0</v>
      </c>
      <c r="E473" s="402">
        <v>603684</v>
      </c>
      <c r="H473" s="402">
        <v>603684</v>
      </c>
      <c r="I473" s="402">
        <f>+IFERROR(VLOOKUP(A473,'CE 2021'!D:G,4,0),0)</f>
        <v>990000</v>
      </c>
      <c r="J473" s="829">
        <f t="shared" si="8"/>
        <v>0.63993082473612017</v>
      </c>
    </row>
    <row r="474" spans="1:10" hidden="1" x14ac:dyDescent="0.25">
      <c r="A474" s="397" t="s">
        <v>1012</v>
      </c>
      <c r="B474" s="432" t="s">
        <v>3644</v>
      </c>
      <c r="C474" s="402">
        <v>159788</v>
      </c>
      <c r="D474" s="402">
        <v>0</v>
      </c>
      <c r="E474" s="402">
        <v>159788</v>
      </c>
      <c r="H474" s="402">
        <v>159788</v>
      </c>
      <c r="I474" s="402">
        <f>+IFERROR(VLOOKUP(A474,'CE 2021'!D:G,4,0),0)</f>
        <v>100000</v>
      </c>
      <c r="J474" s="829">
        <f t="shared" si="8"/>
        <v>-0.37417077627856909</v>
      </c>
    </row>
    <row r="475" spans="1:10" hidden="1" x14ac:dyDescent="0.25">
      <c r="A475" s="397" t="s">
        <v>1014</v>
      </c>
      <c r="B475" s="432" t="s">
        <v>3645</v>
      </c>
      <c r="C475" s="402">
        <v>135210</v>
      </c>
      <c r="D475" s="402">
        <v>0</v>
      </c>
      <c r="E475" s="402">
        <v>135210</v>
      </c>
      <c r="H475" s="402">
        <v>135210</v>
      </c>
      <c r="I475" s="402">
        <f>+IFERROR(VLOOKUP(A475,'CE 2021'!D:G,4,0),0)</f>
        <v>1020000</v>
      </c>
      <c r="J475" s="829">
        <f t="shared" si="8"/>
        <v>6.5438207233192811</v>
      </c>
    </row>
    <row r="476" spans="1:10" hidden="1" x14ac:dyDescent="0.25">
      <c r="A476" s="397" t="s">
        <v>3646</v>
      </c>
      <c r="B476" s="432" t="s">
        <v>3647</v>
      </c>
      <c r="C476" s="402">
        <v>0</v>
      </c>
      <c r="D476" s="402">
        <v>0</v>
      </c>
      <c r="E476" s="402">
        <v>0</v>
      </c>
      <c r="H476" s="402">
        <v>0</v>
      </c>
      <c r="I476" s="402">
        <f>+IFERROR(VLOOKUP(A476,'CE 2021'!D:G,4,0),0)</f>
        <v>0</v>
      </c>
      <c r="J476" s="829">
        <f t="shared" si="8"/>
        <v>-1</v>
      </c>
    </row>
    <row r="477" spans="1:10" hidden="1" x14ac:dyDescent="0.25">
      <c r="A477" s="397" t="s">
        <v>3648</v>
      </c>
      <c r="B477" s="432" t="s">
        <v>3649</v>
      </c>
      <c r="C477" s="402">
        <v>0</v>
      </c>
      <c r="D477" s="402">
        <v>0</v>
      </c>
      <c r="E477" s="402">
        <v>0</v>
      </c>
      <c r="H477" s="402">
        <v>0</v>
      </c>
      <c r="I477" s="402">
        <f>+IFERROR(VLOOKUP(A477,'CE 2021'!D:G,4,0),0)</f>
        <v>0</v>
      </c>
      <c r="J477" s="829">
        <f t="shared" si="8"/>
        <v>-1</v>
      </c>
    </row>
    <row r="478" spans="1:10" hidden="1" x14ac:dyDescent="0.25">
      <c r="A478" s="397" t="s">
        <v>3650</v>
      </c>
      <c r="B478" s="432" t="s">
        <v>3651</v>
      </c>
      <c r="C478" s="402">
        <v>0</v>
      </c>
      <c r="D478" s="402">
        <v>0</v>
      </c>
      <c r="E478" s="402">
        <v>0</v>
      </c>
      <c r="H478" s="402">
        <v>0</v>
      </c>
      <c r="I478" s="402">
        <f>+IFERROR(VLOOKUP(A478,'CE 2021'!D:G,4,0),0)</f>
        <v>0</v>
      </c>
      <c r="J478" s="829">
        <f t="shared" si="8"/>
        <v>-1</v>
      </c>
    </row>
    <row r="479" spans="1:10" hidden="1" x14ac:dyDescent="0.25">
      <c r="A479" s="397" t="s">
        <v>3652</v>
      </c>
      <c r="B479" s="432" t="s">
        <v>3653</v>
      </c>
      <c r="C479" s="402">
        <v>0</v>
      </c>
      <c r="D479" s="402">
        <v>0</v>
      </c>
      <c r="E479" s="402">
        <v>0</v>
      </c>
      <c r="H479" s="402">
        <v>0</v>
      </c>
      <c r="I479" s="402">
        <f>+IFERROR(VLOOKUP(A479,'CE 2021'!D:G,4,0),0)</f>
        <v>0</v>
      </c>
      <c r="J479" s="829">
        <f t="shared" si="8"/>
        <v>-1</v>
      </c>
    </row>
    <row r="480" spans="1:10" hidden="1" x14ac:dyDescent="0.25">
      <c r="A480" s="397" t="s">
        <v>1007</v>
      </c>
      <c r="B480" s="432" t="s">
        <v>3654</v>
      </c>
      <c r="C480" s="402">
        <v>898614.32</v>
      </c>
      <c r="D480" s="402">
        <v>173549.53</v>
      </c>
      <c r="E480" s="402">
        <v>725064.78999999992</v>
      </c>
      <c r="H480" s="402">
        <v>898614.32</v>
      </c>
      <c r="I480" s="402">
        <f>+IFERROR(VLOOKUP(A480,'CE 2021'!D:G,4,0),0)</f>
        <v>0</v>
      </c>
      <c r="J480" s="829">
        <f t="shared" si="8"/>
        <v>-1</v>
      </c>
    </row>
    <row r="481" spans="1:12" ht="15.75" hidden="1" thickBot="1" x14ac:dyDescent="0.3">
      <c r="A481" s="417" t="s">
        <v>1018</v>
      </c>
      <c r="B481" s="452" t="s">
        <v>1019</v>
      </c>
      <c r="C481" s="453">
        <v>705515050.06000006</v>
      </c>
      <c r="D481" s="453">
        <v>4859709.16</v>
      </c>
      <c r="E481" s="453">
        <v>700655340.9000001</v>
      </c>
      <c r="H481" s="453">
        <v>705515050.06000006</v>
      </c>
      <c r="I481" s="453">
        <f>+IFERROR(VLOOKUP(A481,'CE 2021'!D:G,4,0),0)</f>
        <v>745003146.77999997</v>
      </c>
      <c r="J481" s="829">
        <f t="shared" si="8"/>
        <v>5.5970594414168406E-2</v>
      </c>
    </row>
    <row r="482" spans="1:12" ht="15.75" hidden="1" thickBot="1" x14ac:dyDescent="0.3">
      <c r="A482" s="454"/>
      <c r="B482" s="455"/>
      <c r="C482" s="402"/>
      <c r="D482" s="402"/>
      <c r="E482" s="402"/>
      <c r="H482" s="402"/>
      <c r="I482" s="402">
        <f>+IFERROR(VLOOKUP(A482,'CE 2021'!D:G,4,0),0)</f>
        <v>0</v>
      </c>
      <c r="J482" s="829">
        <f t="shared" si="8"/>
        <v>-1</v>
      </c>
    </row>
    <row r="483" spans="1:12" hidden="1" x14ac:dyDescent="0.25">
      <c r="A483" s="422"/>
      <c r="B483" s="456" t="s">
        <v>1840</v>
      </c>
      <c r="C483" s="402"/>
      <c r="D483" s="402"/>
      <c r="E483" s="402"/>
      <c r="H483" s="402"/>
      <c r="I483" s="402">
        <f>+IFERROR(VLOOKUP(A483,'CE 2021'!D:G,4,0),0)</f>
        <v>0</v>
      </c>
      <c r="J483" s="829">
        <f t="shared" si="8"/>
        <v>-1</v>
      </c>
    </row>
    <row r="484" spans="1:12" x14ac:dyDescent="0.25">
      <c r="A484" s="409" t="s">
        <v>1020</v>
      </c>
      <c r="B484" s="443" t="s">
        <v>1021</v>
      </c>
      <c r="C484" s="457">
        <v>10.86</v>
      </c>
      <c r="D484" s="457">
        <v>0</v>
      </c>
      <c r="E484" s="457">
        <v>10.86</v>
      </c>
      <c r="H484" s="457">
        <v>10.86</v>
      </c>
      <c r="I484" s="457">
        <f>+IFERROR(VLOOKUP(A484,'CE 2021'!D:G,4,0),0)</f>
        <v>0</v>
      </c>
      <c r="J484" s="829">
        <f t="shared" si="8"/>
        <v>-1</v>
      </c>
      <c r="K484" s="830" t="s">
        <v>4137</v>
      </c>
    </row>
    <row r="485" spans="1:12" hidden="1" x14ac:dyDescent="0.25">
      <c r="A485" s="394" t="s">
        <v>1022</v>
      </c>
      <c r="B485" s="444" t="s">
        <v>1023</v>
      </c>
      <c r="C485" s="402">
        <v>4.47</v>
      </c>
      <c r="D485" s="402">
        <v>0</v>
      </c>
      <c r="E485" s="402">
        <v>4.47</v>
      </c>
      <c r="H485" s="402">
        <v>4.47</v>
      </c>
      <c r="I485" s="402">
        <f>+IFERROR(VLOOKUP(A485,'CE 2021'!D:G,4,0),0)</f>
        <v>0</v>
      </c>
      <c r="J485" s="829">
        <f t="shared" si="8"/>
        <v>-1</v>
      </c>
    </row>
    <row r="486" spans="1:12" hidden="1" x14ac:dyDescent="0.25">
      <c r="A486" s="394" t="s">
        <v>1025</v>
      </c>
      <c r="B486" s="444" t="s">
        <v>1026</v>
      </c>
      <c r="C486" s="402">
        <v>6.39</v>
      </c>
      <c r="D486" s="402">
        <v>0</v>
      </c>
      <c r="E486" s="402">
        <v>6.39</v>
      </c>
      <c r="H486" s="402">
        <v>6.39</v>
      </c>
      <c r="I486" s="402">
        <f>+IFERROR(VLOOKUP(A486,'CE 2021'!D:G,4,0),0)</f>
        <v>0</v>
      </c>
      <c r="J486" s="829">
        <f t="shared" si="8"/>
        <v>-1</v>
      </c>
    </row>
    <row r="487" spans="1:12" hidden="1" x14ac:dyDescent="0.25">
      <c r="A487" s="394" t="s">
        <v>1028</v>
      </c>
      <c r="B487" s="444" t="s">
        <v>1029</v>
      </c>
      <c r="C487" s="402">
        <v>0</v>
      </c>
      <c r="D487" s="402">
        <v>0</v>
      </c>
      <c r="E487" s="402">
        <v>0</v>
      </c>
      <c r="H487" s="402">
        <v>0</v>
      </c>
      <c r="I487" s="402">
        <f>+IFERROR(VLOOKUP(A487,'CE 2021'!D:G,4,0),0)</f>
        <v>0</v>
      </c>
      <c r="J487" s="829">
        <f t="shared" si="8"/>
        <v>-1</v>
      </c>
    </row>
    <row r="488" spans="1:12" x14ac:dyDescent="0.25">
      <c r="A488" s="409" t="s">
        <v>1030</v>
      </c>
      <c r="B488" s="443" t="s">
        <v>1031</v>
      </c>
      <c r="C488" s="425">
        <v>614094</v>
      </c>
      <c r="D488" s="425">
        <v>0</v>
      </c>
      <c r="E488" s="425">
        <v>614094</v>
      </c>
      <c r="H488" s="425">
        <v>614094</v>
      </c>
      <c r="I488" s="425">
        <f>+IFERROR(VLOOKUP(A488,'CE 2021'!D:G,4,0),0)</f>
        <v>0</v>
      </c>
      <c r="J488" s="829">
        <f t="shared" si="8"/>
        <v>-1</v>
      </c>
      <c r="K488" s="830" t="s">
        <v>4137</v>
      </c>
    </row>
    <row r="489" spans="1:12" hidden="1" x14ac:dyDescent="0.25">
      <c r="A489" s="394" t="s">
        <v>1032</v>
      </c>
      <c r="B489" s="444" t="s">
        <v>1033</v>
      </c>
      <c r="C489" s="402">
        <v>614094</v>
      </c>
      <c r="D489" s="402">
        <v>0</v>
      </c>
      <c r="E489" s="402">
        <v>614094</v>
      </c>
      <c r="H489" s="402">
        <v>614094</v>
      </c>
      <c r="I489" s="402">
        <f>+IFERROR(VLOOKUP(A489,'CE 2021'!D:G,4,0),0)</f>
        <v>0</v>
      </c>
      <c r="J489" s="829">
        <f t="shared" si="8"/>
        <v>-1</v>
      </c>
    </row>
    <row r="490" spans="1:12" hidden="1" x14ac:dyDescent="0.25">
      <c r="A490" s="394" t="s">
        <v>1035</v>
      </c>
      <c r="B490" s="444" t="s">
        <v>1036</v>
      </c>
      <c r="C490" s="402">
        <v>0</v>
      </c>
      <c r="D490" s="402">
        <v>0</v>
      </c>
      <c r="E490" s="402">
        <v>0</v>
      </c>
      <c r="H490" s="402">
        <v>0</v>
      </c>
      <c r="I490" s="402">
        <f>+IFERROR(VLOOKUP(A490,'CE 2021'!D:G,4,0),0)</f>
        <v>0</v>
      </c>
      <c r="J490" s="829">
        <f t="shared" si="8"/>
        <v>-1</v>
      </c>
    </row>
    <row r="491" spans="1:12" hidden="1" x14ac:dyDescent="0.25">
      <c r="A491" s="394" t="s">
        <v>1037</v>
      </c>
      <c r="B491" s="444" t="s">
        <v>1038</v>
      </c>
      <c r="C491" s="402">
        <v>0</v>
      </c>
      <c r="D491" s="402">
        <v>0</v>
      </c>
      <c r="E491" s="402">
        <v>0</v>
      </c>
      <c r="H491" s="402">
        <v>0</v>
      </c>
      <c r="I491" s="402">
        <f>+IFERROR(VLOOKUP(A491,'CE 2021'!D:G,4,0),0)</f>
        <v>0</v>
      </c>
      <c r="J491" s="829">
        <f t="shared" si="8"/>
        <v>-1</v>
      </c>
    </row>
    <row r="492" spans="1:12" hidden="1" x14ac:dyDescent="0.25">
      <c r="A492" s="394" t="s">
        <v>1039</v>
      </c>
      <c r="B492" s="444" t="s">
        <v>1040</v>
      </c>
      <c r="C492" s="402">
        <v>0</v>
      </c>
      <c r="D492" s="402">
        <v>0</v>
      </c>
      <c r="E492" s="402">
        <v>0</v>
      </c>
      <c r="H492" s="402">
        <v>0</v>
      </c>
      <c r="I492" s="402">
        <f>+IFERROR(VLOOKUP(A492,'CE 2021'!D:G,4,0),0)</f>
        <v>0</v>
      </c>
      <c r="J492" s="829">
        <f t="shared" si="8"/>
        <v>-1</v>
      </c>
    </row>
    <row r="493" spans="1:12" hidden="1" x14ac:dyDescent="0.25">
      <c r="A493" s="394" t="s">
        <v>1041</v>
      </c>
      <c r="B493" s="444" t="s">
        <v>1042</v>
      </c>
      <c r="C493" s="402">
        <v>0</v>
      </c>
      <c r="D493" s="402">
        <v>0</v>
      </c>
      <c r="E493" s="402">
        <v>0</v>
      </c>
      <c r="H493" s="402">
        <v>0</v>
      </c>
      <c r="I493" s="402">
        <f>+IFERROR(VLOOKUP(A493,'CE 2021'!D:G,4,0),0)</f>
        <v>0</v>
      </c>
      <c r="J493" s="829">
        <f t="shared" si="8"/>
        <v>-1</v>
      </c>
    </row>
    <row r="494" spans="1:12" x14ac:dyDescent="0.25">
      <c r="A494" s="409" t="s">
        <v>1043</v>
      </c>
      <c r="B494" s="443" t="s">
        <v>1044</v>
      </c>
      <c r="C494" s="425">
        <v>16.39</v>
      </c>
      <c r="D494" s="425">
        <v>0</v>
      </c>
      <c r="E494" s="425">
        <v>16.39</v>
      </c>
      <c r="H494" s="425">
        <v>16.39</v>
      </c>
      <c r="I494" s="425">
        <f>+IFERROR(VLOOKUP(A494,'CE 2021'!D:G,4,0),0)</f>
        <v>460.57</v>
      </c>
      <c r="J494" s="829">
        <f t="shared" si="8"/>
        <v>27.100671140939596</v>
      </c>
      <c r="K494" s="830" t="s">
        <v>4137</v>
      </c>
      <c r="L494" s="828"/>
    </row>
    <row r="495" spans="1:12" hidden="1" x14ac:dyDescent="0.25">
      <c r="A495" s="394" t="s">
        <v>1045</v>
      </c>
      <c r="B495" s="444" t="s">
        <v>1046</v>
      </c>
      <c r="C495" s="402">
        <v>0</v>
      </c>
      <c r="D495" s="402">
        <v>0</v>
      </c>
      <c r="E495" s="402">
        <v>0</v>
      </c>
      <c r="H495" s="402">
        <v>0</v>
      </c>
      <c r="I495" s="402">
        <f>+IFERROR(VLOOKUP(A495,'CE 2021'!D:G,4,0),0)</f>
        <v>0</v>
      </c>
      <c r="J495" s="829">
        <f t="shared" si="8"/>
        <v>-1</v>
      </c>
    </row>
    <row r="496" spans="1:12" hidden="1" x14ac:dyDescent="0.25">
      <c r="A496" s="394" t="s">
        <v>1047</v>
      </c>
      <c r="B496" s="444" t="s">
        <v>1048</v>
      </c>
      <c r="C496" s="402">
        <v>0</v>
      </c>
      <c r="D496" s="402">
        <v>0</v>
      </c>
      <c r="E496" s="402">
        <v>0</v>
      </c>
      <c r="H496" s="402">
        <v>0</v>
      </c>
      <c r="I496" s="402">
        <f>+IFERROR(VLOOKUP(A496,'CE 2021'!D:G,4,0),0)</f>
        <v>0</v>
      </c>
      <c r="J496" s="829">
        <f t="shared" si="8"/>
        <v>-1</v>
      </c>
    </row>
    <row r="497" spans="1:13" hidden="1" x14ac:dyDescent="0.25">
      <c r="A497" s="394" t="s">
        <v>1049</v>
      </c>
      <c r="B497" s="444" t="s">
        <v>1050</v>
      </c>
      <c r="C497" s="402">
        <v>16.39</v>
      </c>
      <c r="D497" s="402">
        <v>0</v>
      </c>
      <c r="E497" s="402">
        <v>16.39</v>
      </c>
      <c r="H497" s="402">
        <v>16.39</v>
      </c>
      <c r="I497" s="402">
        <f>+IFERROR(VLOOKUP(A497,'CE 2021'!D:G,4,0),0)</f>
        <v>460.57</v>
      </c>
      <c r="J497" s="829">
        <f t="shared" si="8"/>
        <v>27.100671140939596</v>
      </c>
    </row>
    <row r="498" spans="1:13" x14ac:dyDescent="0.25">
      <c r="A498" s="409" t="s">
        <v>1052</v>
      </c>
      <c r="B498" s="443" t="s">
        <v>1053</v>
      </c>
      <c r="C498" s="425">
        <v>0</v>
      </c>
      <c r="D498" s="425">
        <v>0</v>
      </c>
      <c r="E498" s="425">
        <v>0</v>
      </c>
      <c r="H498" s="425">
        <v>0</v>
      </c>
      <c r="I498" s="425">
        <f>+IFERROR(VLOOKUP(A498,'CE 2021'!D:G,4,0),0)</f>
        <v>0</v>
      </c>
      <c r="J498" s="829">
        <f t="shared" si="8"/>
        <v>-1</v>
      </c>
      <c r="K498" s="830" t="s">
        <v>4137</v>
      </c>
      <c r="L498" s="828">
        <f>+H501</f>
        <v>614088.47</v>
      </c>
      <c r="M498" s="828">
        <f>+I501</f>
        <v>-460.57</v>
      </c>
    </row>
    <row r="499" spans="1:13" hidden="1" x14ac:dyDescent="0.25">
      <c r="A499" s="394" t="s">
        <v>1054</v>
      </c>
      <c r="B499" s="444" t="s">
        <v>1055</v>
      </c>
      <c r="C499" s="402">
        <v>0</v>
      </c>
      <c r="D499" s="402">
        <v>0</v>
      </c>
      <c r="E499" s="402">
        <v>0</v>
      </c>
      <c r="H499" s="402">
        <v>0</v>
      </c>
      <c r="I499" s="402">
        <f>+IFERROR(VLOOKUP(A499,'CE 2021'!D:G,4,0),0)</f>
        <v>0</v>
      </c>
      <c r="J499" s="829">
        <f t="shared" si="8"/>
        <v>-1</v>
      </c>
    </row>
    <row r="500" spans="1:13" hidden="1" x14ac:dyDescent="0.25">
      <c r="A500" s="394" t="s">
        <v>1056</v>
      </c>
      <c r="B500" s="444" t="s">
        <v>1057</v>
      </c>
      <c r="C500" s="402">
        <v>0</v>
      </c>
      <c r="D500" s="402">
        <v>0</v>
      </c>
      <c r="E500" s="402">
        <v>0</v>
      </c>
      <c r="H500" s="402">
        <v>0</v>
      </c>
      <c r="I500" s="402">
        <f>+IFERROR(VLOOKUP(A500,'CE 2021'!D:G,4,0),0)</f>
        <v>0</v>
      </c>
      <c r="J500" s="829">
        <f t="shared" si="8"/>
        <v>-1</v>
      </c>
    </row>
    <row r="501" spans="1:13" ht="15.75" hidden="1" thickBot="1" x14ac:dyDescent="0.3">
      <c r="A501" s="417" t="s">
        <v>1058</v>
      </c>
      <c r="B501" s="452" t="s">
        <v>1059</v>
      </c>
      <c r="C501" s="453">
        <v>614088.47</v>
      </c>
      <c r="D501" s="453">
        <v>0</v>
      </c>
      <c r="E501" s="453">
        <v>614088.47</v>
      </c>
      <c r="H501" s="453">
        <v>614088.47</v>
      </c>
      <c r="I501" s="453">
        <f>+IFERROR(VLOOKUP(A501,'CE 2021'!D:G,4,0),0)</f>
        <v>-460.57</v>
      </c>
      <c r="J501" s="829">
        <f t="shared" si="8"/>
        <v>-1.0007500059396979</v>
      </c>
    </row>
    <row r="502" spans="1:13" ht="15.75" hidden="1" thickBot="1" x14ac:dyDescent="0.3">
      <c r="A502" s="454"/>
      <c r="B502" s="455"/>
      <c r="C502" s="402"/>
      <c r="D502" s="402"/>
      <c r="E502" s="402"/>
      <c r="H502" s="402"/>
      <c r="I502" s="402">
        <f>+IFERROR(VLOOKUP(A502,'CE 2021'!D:G,4,0),0)</f>
        <v>0</v>
      </c>
      <c r="J502" s="829">
        <f t="shared" si="8"/>
        <v>-1</v>
      </c>
    </row>
    <row r="503" spans="1:13" x14ac:dyDescent="0.25">
      <c r="A503" s="443"/>
      <c r="B503" s="443" t="s">
        <v>1841</v>
      </c>
      <c r="C503" s="443"/>
      <c r="D503" s="443"/>
      <c r="E503" s="443"/>
      <c r="H503" s="443"/>
      <c r="I503" s="443">
        <f>+IFERROR(VLOOKUP(A503,'CE 2021'!D:G,4,0),0)</f>
        <v>0</v>
      </c>
      <c r="J503" s="829">
        <f t="shared" si="8"/>
        <v>-1</v>
      </c>
      <c r="K503" s="830" t="s">
        <v>4137</v>
      </c>
    </row>
    <row r="504" spans="1:13" hidden="1" x14ac:dyDescent="0.25">
      <c r="A504" s="458" t="s">
        <v>1060</v>
      </c>
      <c r="B504" s="449" t="s">
        <v>1061</v>
      </c>
      <c r="C504" s="402">
        <v>0</v>
      </c>
      <c r="D504" s="402">
        <v>0</v>
      </c>
      <c r="E504" s="402">
        <v>0</v>
      </c>
      <c r="H504" s="402">
        <v>0</v>
      </c>
      <c r="I504" s="402">
        <f>+IFERROR(VLOOKUP(A504,'CE 2021'!D:G,4,0),0)</f>
        <v>0</v>
      </c>
      <c r="J504" s="829">
        <f t="shared" si="8"/>
        <v>-1</v>
      </c>
    </row>
    <row r="505" spans="1:13" hidden="1" x14ac:dyDescent="0.25">
      <c r="A505" s="458" t="s">
        <v>1062</v>
      </c>
      <c r="B505" s="449" t="s">
        <v>1063</v>
      </c>
      <c r="C505" s="402">
        <v>0</v>
      </c>
      <c r="D505" s="402">
        <v>0</v>
      </c>
      <c r="E505" s="402">
        <v>0</v>
      </c>
      <c r="H505" s="402">
        <v>0</v>
      </c>
      <c r="I505" s="402">
        <f>+IFERROR(VLOOKUP(A505,'CE 2021'!D:G,4,0),0)</f>
        <v>0</v>
      </c>
      <c r="J505" s="829">
        <f t="shared" si="8"/>
        <v>-1</v>
      </c>
    </row>
    <row r="506" spans="1:13" ht="15.75" hidden="1" thickBot="1" x14ac:dyDescent="0.3">
      <c r="A506" s="417" t="s">
        <v>1064</v>
      </c>
      <c r="B506" s="459" t="s">
        <v>1065</v>
      </c>
      <c r="C506" s="453">
        <v>0</v>
      </c>
      <c r="D506" s="453">
        <v>0</v>
      </c>
      <c r="E506" s="453">
        <v>0</v>
      </c>
      <c r="H506" s="453">
        <v>0</v>
      </c>
      <c r="I506" s="453">
        <f>+IFERROR(VLOOKUP(A506,'CE 2021'!D:G,4,0),0)</f>
        <v>0</v>
      </c>
      <c r="J506" s="829">
        <f t="shared" si="8"/>
        <v>-1</v>
      </c>
    </row>
    <row r="507" spans="1:13" hidden="1" x14ac:dyDescent="0.25">
      <c r="A507" s="420"/>
      <c r="B507" s="421"/>
      <c r="C507" s="402"/>
      <c r="D507" s="402"/>
      <c r="E507" s="402"/>
      <c r="H507" s="402"/>
      <c r="I507" s="402">
        <f>+IFERROR(VLOOKUP(A507,'CE 2021'!D:G,4,0),0)</f>
        <v>0</v>
      </c>
      <c r="J507" s="829">
        <f t="shared" si="8"/>
        <v>-1</v>
      </c>
    </row>
    <row r="508" spans="1:13" hidden="1" x14ac:dyDescent="0.25">
      <c r="A508" s="422"/>
      <c r="B508" s="456" t="s">
        <v>1067</v>
      </c>
      <c r="C508" s="402"/>
      <c r="D508" s="402"/>
      <c r="E508" s="402"/>
      <c r="H508" s="402"/>
      <c r="I508" s="402">
        <f>+IFERROR(VLOOKUP(A508,'CE 2021'!D:G,4,0),0)</f>
        <v>0</v>
      </c>
      <c r="J508" s="829">
        <f t="shared" si="8"/>
        <v>-1</v>
      </c>
    </row>
    <row r="509" spans="1:13" x14ac:dyDescent="0.25">
      <c r="A509" s="409" t="s">
        <v>1066</v>
      </c>
      <c r="B509" s="443" t="s">
        <v>1068</v>
      </c>
      <c r="C509" s="425">
        <v>3177003.27</v>
      </c>
      <c r="D509" s="425">
        <v>30000</v>
      </c>
      <c r="E509" s="425">
        <v>3147003.27</v>
      </c>
      <c r="H509" s="425">
        <v>3177003.27</v>
      </c>
      <c r="I509" s="425">
        <f>+IFERROR(VLOOKUP(A509,'CE 2021'!D:G,4,0),0)</f>
        <v>0</v>
      </c>
      <c r="J509" s="829">
        <f t="shared" si="8"/>
        <v>-1</v>
      </c>
      <c r="K509" s="830" t="s">
        <v>4137</v>
      </c>
    </row>
    <row r="510" spans="1:13" hidden="1" x14ac:dyDescent="0.25">
      <c r="A510" s="394" t="s">
        <v>1069</v>
      </c>
      <c r="B510" s="444" t="s">
        <v>1070</v>
      </c>
      <c r="C510" s="402">
        <v>0</v>
      </c>
      <c r="D510" s="402">
        <v>0</v>
      </c>
      <c r="E510" s="402">
        <v>0</v>
      </c>
      <c r="H510" s="402">
        <v>0</v>
      </c>
      <c r="I510" s="402">
        <f>+IFERROR(VLOOKUP(A510,'CE 2021'!D:G,4,0),0)</f>
        <v>0</v>
      </c>
      <c r="J510" s="829">
        <f t="shared" si="8"/>
        <v>-1</v>
      </c>
    </row>
    <row r="511" spans="1:13" hidden="1" x14ac:dyDescent="0.25">
      <c r="A511" s="394" t="s">
        <v>1071</v>
      </c>
      <c r="B511" s="433" t="s">
        <v>1072</v>
      </c>
      <c r="C511" s="427">
        <v>3177003.27</v>
      </c>
      <c r="D511" s="427">
        <v>30000</v>
      </c>
      <c r="E511" s="427">
        <v>3147003.27</v>
      </c>
      <c r="H511" s="427">
        <v>3177003.27</v>
      </c>
      <c r="I511" s="427">
        <f>+IFERROR(VLOOKUP(A511,'CE 2021'!D:G,4,0),0)</f>
        <v>0</v>
      </c>
      <c r="J511" s="829">
        <f t="shared" si="8"/>
        <v>-1</v>
      </c>
    </row>
    <row r="512" spans="1:13" hidden="1" x14ac:dyDescent="0.25">
      <c r="A512" s="397" t="s">
        <v>1073</v>
      </c>
      <c r="B512" s="432" t="s">
        <v>1074</v>
      </c>
      <c r="C512" s="402">
        <v>0</v>
      </c>
      <c r="D512" s="402">
        <v>0</v>
      </c>
      <c r="E512" s="402">
        <v>0</v>
      </c>
      <c r="H512" s="402">
        <v>0</v>
      </c>
      <c r="I512" s="402">
        <f>+IFERROR(VLOOKUP(A512,'CE 2021'!D:G,4,0),0)</f>
        <v>0</v>
      </c>
      <c r="J512" s="829">
        <f t="shared" si="8"/>
        <v>-1</v>
      </c>
    </row>
    <row r="513" spans="1:10" hidden="1" x14ac:dyDescent="0.25">
      <c r="A513" s="397" t="s">
        <v>1075</v>
      </c>
      <c r="B513" s="437" t="s">
        <v>1076</v>
      </c>
      <c r="C513" s="429">
        <v>1732058.7</v>
      </c>
      <c r="D513" s="429">
        <v>30000</v>
      </c>
      <c r="E513" s="429">
        <v>1702058.7</v>
      </c>
      <c r="H513" s="429">
        <v>1732058.7</v>
      </c>
      <c r="I513" s="429">
        <f>+IFERROR(VLOOKUP(A513,'CE 2021'!D:G,4,0),0)</f>
        <v>0</v>
      </c>
      <c r="J513" s="829">
        <f t="shared" si="8"/>
        <v>-1</v>
      </c>
    </row>
    <row r="514" spans="1:10" hidden="1" x14ac:dyDescent="0.25">
      <c r="A514" s="397" t="s">
        <v>3655</v>
      </c>
      <c r="B514" s="432" t="s">
        <v>3656</v>
      </c>
      <c r="C514" s="402">
        <v>0</v>
      </c>
      <c r="D514" s="402">
        <v>0</v>
      </c>
      <c r="E514" s="402">
        <v>0</v>
      </c>
      <c r="H514" s="402">
        <v>0</v>
      </c>
      <c r="I514" s="402">
        <f>+IFERROR(VLOOKUP(A514,'CE 2021'!D:G,4,0),0)</f>
        <v>0</v>
      </c>
      <c r="J514" s="829">
        <f t="shared" si="8"/>
        <v>-1</v>
      </c>
    </row>
    <row r="515" spans="1:10" ht="30" hidden="1" x14ac:dyDescent="0.25">
      <c r="A515" s="397" t="s">
        <v>1077</v>
      </c>
      <c r="B515" s="432" t="s">
        <v>3657</v>
      </c>
      <c r="C515" s="402">
        <v>18960</v>
      </c>
      <c r="D515" s="402">
        <v>0</v>
      </c>
      <c r="E515" s="402">
        <v>18960</v>
      </c>
      <c r="H515" s="402">
        <v>18960</v>
      </c>
      <c r="I515" s="402">
        <f>+IFERROR(VLOOKUP(A515,'CE 2021'!D:G,4,0),0)</f>
        <v>0</v>
      </c>
      <c r="J515" s="829">
        <f t="shared" si="8"/>
        <v>-1</v>
      </c>
    </row>
    <row r="516" spans="1:10" hidden="1" x14ac:dyDescent="0.25">
      <c r="A516" s="437" t="s">
        <v>1078</v>
      </c>
      <c r="B516" s="437" t="s">
        <v>3658</v>
      </c>
      <c r="C516" s="460">
        <v>1713098.7</v>
      </c>
      <c r="D516" s="460">
        <v>30000</v>
      </c>
      <c r="E516" s="460">
        <v>1683098.7</v>
      </c>
      <c r="H516" s="460">
        <v>1713098.7</v>
      </c>
      <c r="I516" s="460">
        <f>+IFERROR(VLOOKUP(A516,'CE 2021'!D:G,4,0),0)</f>
        <v>0</v>
      </c>
      <c r="J516" s="829">
        <f t="shared" si="8"/>
        <v>-1</v>
      </c>
    </row>
    <row r="517" spans="1:10" ht="30" hidden="1" x14ac:dyDescent="0.25">
      <c r="A517" s="400" t="s">
        <v>1080</v>
      </c>
      <c r="B517" s="438" t="s">
        <v>3659</v>
      </c>
      <c r="C517" s="402">
        <v>0</v>
      </c>
      <c r="D517" s="402">
        <v>0</v>
      </c>
      <c r="E517" s="402">
        <v>0</v>
      </c>
      <c r="H517" s="402">
        <v>0</v>
      </c>
      <c r="I517" s="402">
        <f>+IFERROR(VLOOKUP(A517,'CE 2021'!D:G,4,0),0)</f>
        <v>0</v>
      </c>
      <c r="J517" s="829">
        <f t="shared" si="8"/>
        <v>-1</v>
      </c>
    </row>
    <row r="518" spans="1:10" hidden="1" x14ac:dyDescent="0.25">
      <c r="A518" s="400" t="s">
        <v>1082</v>
      </c>
      <c r="B518" s="438" t="s">
        <v>3660</v>
      </c>
      <c r="C518" s="402">
        <v>128246.97</v>
      </c>
      <c r="D518" s="402">
        <v>0</v>
      </c>
      <c r="E518" s="402">
        <v>128246.97</v>
      </c>
      <c r="H518" s="402">
        <v>128246.97</v>
      </c>
      <c r="I518" s="402">
        <f>+IFERROR(VLOOKUP(A518,'CE 2021'!D:G,4,0),0)</f>
        <v>0</v>
      </c>
      <c r="J518" s="829">
        <f t="shared" si="8"/>
        <v>-1</v>
      </c>
    </row>
    <row r="519" spans="1:10" ht="30" hidden="1" x14ac:dyDescent="0.25">
      <c r="A519" s="400" t="s">
        <v>1084</v>
      </c>
      <c r="B519" s="438" t="s">
        <v>3661</v>
      </c>
      <c r="C519" s="402">
        <v>6367.12</v>
      </c>
      <c r="D519" s="402">
        <v>0</v>
      </c>
      <c r="E519" s="402">
        <v>6367.12</v>
      </c>
      <c r="H519" s="402">
        <v>6367.12</v>
      </c>
      <c r="I519" s="402">
        <f>+IFERROR(VLOOKUP(A519,'CE 2021'!D:G,4,0),0)</f>
        <v>0</v>
      </c>
      <c r="J519" s="829">
        <f t="shared" si="8"/>
        <v>-1</v>
      </c>
    </row>
    <row r="520" spans="1:10" ht="30" hidden="1" x14ac:dyDescent="0.25">
      <c r="A520" s="400" t="s">
        <v>1086</v>
      </c>
      <c r="B520" s="438" t="s">
        <v>3662</v>
      </c>
      <c r="C520" s="402">
        <v>0</v>
      </c>
      <c r="D520" s="402">
        <v>0</v>
      </c>
      <c r="E520" s="402">
        <v>0</v>
      </c>
      <c r="H520" s="402">
        <v>0</v>
      </c>
      <c r="I520" s="402">
        <f>+IFERROR(VLOOKUP(A520,'CE 2021'!D:G,4,0),0)</f>
        <v>0</v>
      </c>
      <c r="J520" s="829">
        <f t="shared" si="8"/>
        <v>-1</v>
      </c>
    </row>
    <row r="521" spans="1:10" ht="30" hidden="1" x14ac:dyDescent="0.25">
      <c r="A521" s="400" t="s">
        <v>1088</v>
      </c>
      <c r="B521" s="438" t="s">
        <v>3663</v>
      </c>
      <c r="C521" s="402">
        <v>78369.66</v>
      </c>
      <c r="D521" s="402">
        <v>0</v>
      </c>
      <c r="E521" s="402">
        <v>78369.66</v>
      </c>
      <c r="H521" s="402">
        <v>78369.66</v>
      </c>
      <c r="I521" s="402">
        <f>+IFERROR(VLOOKUP(A521,'CE 2021'!D:G,4,0),0)</f>
        <v>0</v>
      </c>
      <c r="J521" s="829">
        <f t="shared" si="8"/>
        <v>-1</v>
      </c>
    </row>
    <row r="522" spans="1:10" ht="30" hidden="1" x14ac:dyDescent="0.25">
      <c r="A522" s="400" t="s">
        <v>1089</v>
      </c>
      <c r="B522" s="438" t="s">
        <v>3664</v>
      </c>
      <c r="C522" s="402">
        <v>1092574.9099999999</v>
      </c>
      <c r="D522" s="402">
        <v>0</v>
      </c>
      <c r="E522" s="402">
        <v>1092574.9099999999</v>
      </c>
      <c r="H522" s="402">
        <v>1092574.9099999999</v>
      </c>
      <c r="I522" s="402">
        <f>+IFERROR(VLOOKUP(A522,'CE 2021'!D:G,4,0),0)</f>
        <v>0</v>
      </c>
      <c r="J522" s="829">
        <f t="shared" si="8"/>
        <v>-1</v>
      </c>
    </row>
    <row r="523" spans="1:10" hidden="1" x14ac:dyDescent="0.25">
      <c r="A523" s="400" t="s">
        <v>1091</v>
      </c>
      <c r="B523" s="438" t="s">
        <v>3665</v>
      </c>
      <c r="C523" s="402">
        <v>407540.04</v>
      </c>
      <c r="D523" s="402">
        <v>30000</v>
      </c>
      <c r="E523" s="402">
        <v>377540.04</v>
      </c>
      <c r="H523" s="402">
        <v>407540.04</v>
      </c>
      <c r="I523" s="402">
        <f>+IFERROR(VLOOKUP(A523,'CE 2021'!D:G,4,0),0)</f>
        <v>0</v>
      </c>
      <c r="J523" s="829">
        <f t="shared" si="8"/>
        <v>-1</v>
      </c>
    </row>
    <row r="524" spans="1:10" hidden="1" x14ac:dyDescent="0.25">
      <c r="A524" s="397" t="s">
        <v>1093</v>
      </c>
      <c r="B524" s="437" t="s">
        <v>1094</v>
      </c>
      <c r="C524" s="442">
        <v>1444759.25</v>
      </c>
      <c r="D524" s="442">
        <v>0</v>
      </c>
      <c r="E524" s="442">
        <v>1444759.25</v>
      </c>
      <c r="H524" s="442">
        <v>1444759.25</v>
      </c>
      <c r="I524" s="442">
        <f>+IFERROR(VLOOKUP(A524,'CE 2021'!D:G,4,0),0)</f>
        <v>0</v>
      </c>
      <c r="J524" s="829">
        <f t="shared" si="8"/>
        <v>-1</v>
      </c>
    </row>
    <row r="525" spans="1:10" ht="30" hidden="1" x14ac:dyDescent="0.25">
      <c r="A525" s="397" t="s">
        <v>1095</v>
      </c>
      <c r="B525" s="432" t="s">
        <v>3666</v>
      </c>
      <c r="C525" s="402">
        <v>0</v>
      </c>
      <c r="D525" s="402">
        <v>0</v>
      </c>
      <c r="E525" s="402">
        <v>0</v>
      </c>
      <c r="H525" s="402">
        <v>0</v>
      </c>
      <c r="I525" s="402">
        <f>+IFERROR(VLOOKUP(A525,'CE 2021'!D:G,4,0),0)</f>
        <v>0</v>
      </c>
      <c r="J525" s="829">
        <f t="shared" si="8"/>
        <v>-1</v>
      </c>
    </row>
    <row r="526" spans="1:10" hidden="1" x14ac:dyDescent="0.25">
      <c r="A526" s="397" t="s">
        <v>1096</v>
      </c>
      <c r="B526" s="437" t="s">
        <v>1097</v>
      </c>
      <c r="C526" s="442">
        <v>1444759.25</v>
      </c>
      <c r="D526" s="442">
        <v>0</v>
      </c>
      <c r="E526" s="442">
        <v>1444759.25</v>
      </c>
      <c r="H526" s="442">
        <v>1444759.25</v>
      </c>
      <c r="I526" s="442">
        <f>+IFERROR(VLOOKUP(A526,'CE 2021'!D:G,4,0),0)</f>
        <v>0</v>
      </c>
      <c r="J526" s="829">
        <f t="shared" si="8"/>
        <v>-1</v>
      </c>
    </row>
    <row r="527" spans="1:10" ht="30" hidden="1" x14ac:dyDescent="0.25">
      <c r="A527" s="400" t="s">
        <v>1098</v>
      </c>
      <c r="B527" s="438" t="s">
        <v>1099</v>
      </c>
      <c r="C527" s="402">
        <v>0</v>
      </c>
      <c r="D527" s="402">
        <v>0</v>
      </c>
      <c r="E527" s="402">
        <v>0</v>
      </c>
      <c r="H527" s="402">
        <v>0</v>
      </c>
      <c r="I527" s="402">
        <f>+IFERROR(VLOOKUP(A527,'CE 2021'!D:G,4,0),0)</f>
        <v>0</v>
      </c>
      <c r="J527" s="829">
        <f t="shared" ref="J527:J583" si="9">+IFERROR(I527/H527,0)-1</f>
        <v>-1</v>
      </c>
    </row>
    <row r="528" spans="1:10" hidden="1" x14ac:dyDescent="0.25">
      <c r="A528" s="400" t="s">
        <v>1100</v>
      </c>
      <c r="B528" s="438" t="s">
        <v>1101</v>
      </c>
      <c r="C528" s="402">
        <v>586298.14</v>
      </c>
      <c r="D528" s="402">
        <v>0</v>
      </c>
      <c r="E528" s="402">
        <v>586298.14</v>
      </c>
      <c r="H528" s="402">
        <v>586298.14</v>
      </c>
      <c r="I528" s="402">
        <f>+IFERROR(VLOOKUP(A528,'CE 2021'!D:G,4,0),0)</f>
        <v>0</v>
      </c>
      <c r="J528" s="829">
        <f t="shared" si="9"/>
        <v>-1</v>
      </c>
    </row>
    <row r="529" spans="1:13" ht="30" hidden="1" x14ac:dyDescent="0.25">
      <c r="A529" s="400" t="s">
        <v>1102</v>
      </c>
      <c r="B529" s="438" t="s">
        <v>1103</v>
      </c>
      <c r="C529" s="402">
        <v>0</v>
      </c>
      <c r="D529" s="402">
        <v>0</v>
      </c>
      <c r="E529" s="402">
        <v>0</v>
      </c>
      <c r="H529" s="402">
        <v>0</v>
      </c>
      <c r="I529" s="402">
        <f>+IFERROR(VLOOKUP(A529,'CE 2021'!D:G,4,0),0)</f>
        <v>0</v>
      </c>
      <c r="J529" s="829">
        <f t="shared" si="9"/>
        <v>-1</v>
      </c>
    </row>
    <row r="530" spans="1:13" ht="30" hidden="1" x14ac:dyDescent="0.25">
      <c r="A530" s="400" t="s">
        <v>1104</v>
      </c>
      <c r="B530" s="438" t="s">
        <v>1105</v>
      </c>
      <c r="C530" s="402">
        <v>0</v>
      </c>
      <c r="D530" s="402">
        <v>0</v>
      </c>
      <c r="E530" s="402">
        <v>0</v>
      </c>
      <c r="H530" s="402">
        <v>0</v>
      </c>
      <c r="I530" s="402">
        <f>+IFERROR(VLOOKUP(A530,'CE 2021'!D:G,4,0),0)</f>
        <v>0</v>
      </c>
      <c r="J530" s="829">
        <f t="shared" si="9"/>
        <v>-1</v>
      </c>
    </row>
    <row r="531" spans="1:13" ht="30" hidden="1" x14ac:dyDescent="0.25">
      <c r="A531" s="400" t="s">
        <v>1106</v>
      </c>
      <c r="B531" s="438" t="s">
        <v>3667</v>
      </c>
      <c r="C531" s="402">
        <v>0</v>
      </c>
      <c r="D531" s="402">
        <v>0</v>
      </c>
      <c r="E531" s="402">
        <v>0</v>
      </c>
      <c r="H531" s="402">
        <v>0</v>
      </c>
      <c r="I531" s="402">
        <f>+IFERROR(VLOOKUP(A531,'CE 2021'!D:G,4,0),0)</f>
        <v>0</v>
      </c>
      <c r="J531" s="829">
        <f t="shared" si="9"/>
        <v>-1</v>
      </c>
    </row>
    <row r="532" spans="1:13" ht="30" hidden="1" x14ac:dyDescent="0.25">
      <c r="A532" s="400" t="s">
        <v>1107</v>
      </c>
      <c r="B532" s="438" t="s">
        <v>1108</v>
      </c>
      <c r="C532" s="402">
        <v>858461.11</v>
      </c>
      <c r="D532" s="402">
        <v>0</v>
      </c>
      <c r="E532" s="402">
        <v>858461.11</v>
      </c>
      <c r="H532" s="402">
        <v>858461.11</v>
      </c>
      <c r="I532" s="402">
        <f>+IFERROR(VLOOKUP(A532,'CE 2021'!D:G,4,0),0)</f>
        <v>0</v>
      </c>
      <c r="J532" s="829">
        <f t="shared" si="9"/>
        <v>-1</v>
      </c>
    </row>
    <row r="533" spans="1:13" hidden="1" x14ac:dyDescent="0.25">
      <c r="A533" s="400" t="s">
        <v>1109</v>
      </c>
      <c r="B533" s="438" t="s">
        <v>1110</v>
      </c>
      <c r="C533" s="402">
        <v>0</v>
      </c>
      <c r="D533" s="402">
        <v>0</v>
      </c>
      <c r="E533" s="402">
        <v>0</v>
      </c>
      <c r="H533" s="402">
        <v>0</v>
      </c>
      <c r="I533" s="402">
        <f>+IFERROR(VLOOKUP(A533,'CE 2021'!D:G,4,0),0)</f>
        <v>0</v>
      </c>
      <c r="J533" s="829">
        <f t="shared" si="9"/>
        <v>-1</v>
      </c>
    </row>
    <row r="534" spans="1:13" hidden="1" x14ac:dyDescent="0.25">
      <c r="A534" s="397" t="s">
        <v>1112</v>
      </c>
      <c r="B534" s="432" t="s">
        <v>1113</v>
      </c>
      <c r="C534" s="402">
        <v>185.32</v>
      </c>
      <c r="D534" s="402">
        <v>0</v>
      </c>
      <c r="E534" s="402">
        <v>185.32</v>
      </c>
      <c r="H534" s="402">
        <v>185.32</v>
      </c>
      <c r="I534" s="402">
        <f>+IFERROR(VLOOKUP(A534,'CE 2021'!D:G,4,0),0)</f>
        <v>0</v>
      </c>
      <c r="J534" s="829">
        <f t="shared" si="9"/>
        <v>-1</v>
      </c>
    </row>
    <row r="535" spans="1:13" x14ac:dyDescent="0.25">
      <c r="A535" s="409" t="s">
        <v>1115</v>
      </c>
      <c r="B535" s="443" t="s">
        <v>1116</v>
      </c>
      <c r="C535" s="425">
        <v>4050407.5700000008</v>
      </c>
      <c r="D535" s="425">
        <v>0</v>
      </c>
      <c r="E535" s="425">
        <v>4050407.5700000008</v>
      </c>
      <c r="H535" s="425">
        <v>4050407.5700000008</v>
      </c>
      <c r="I535" s="425">
        <f>+IFERROR(VLOOKUP(A535,'CE 2021'!D:G,4,0),0)</f>
        <v>0</v>
      </c>
      <c r="J535" s="829">
        <f t="shared" si="9"/>
        <v>-1</v>
      </c>
      <c r="K535" s="830" t="s">
        <v>4137</v>
      </c>
      <c r="L535" s="828">
        <f>+H567</f>
        <v>-873404.30000000075</v>
      </c>
      <c r="M535" s="828">
        <f>+I567</f>
        <v>0</v>
      </c>
    </row>
    <row r="536" spans="1:13" hidden="1" x14ac:dyDescent="0.25">
      <c r="A536" s="394" t="s">
        <v>1117</v>
      </c>
      <c r="B536" s="444" t="s">
        <v>1118</v>
      </c>
      <c r="C536" s="402">
        <v>0</v>
      </c>
      <c r="D536" s="402">
        <v>0</v>
      </c>
      <c r="E536" s="402">
        <v>0</v>
      </c>
      <c r="H536" s="402">
        <v>0</v>
      </c>
      <c r="I536" s="402">
        <f>+IFERROR(VLOOKUP(A536,'CE 2021'!D:G,4,0),0)</f>
        <v>0</v>
      </c>
      <c r="J536" s="829">
        <f t="shared" si="9"/>
        <v>-1</v>
      </c>
    </row>
    <row r="537" spans="1:13" hidden="1" x14ac:dyDescent="0.25">
      <c r="A537" s="394" t="s">
        <v>1119</v>
      </c>
      <c r="B537" s="433" t="s">
        <v>1120</v>
      </c>
      <c r="C537" s="427">
        <v>4050407.5700000008</v>
      </c>
      <c r="D537" s="427">
        <v>0</v>
      </c>
      <c r="E537" s="427">
        <v>4050407.5700000008</v>
      </c>
      <c r="H537" s="427">
        <v>4050407.5700000008</v>
      </c>
      <c r="I537" s="427">
        <f>+IFERROR(VLOOKUP(A537,'CE 2021'!D:G,4,0),0)</f>
        <v>0</v>
      </c>
      <c r="J537" s="829">
        <f t="shared" si="9"/>
        <v>-1</v>
      </c>
    </row>
    <row r="538" spans="1:13" hidden="1" x14ac:dyDescent="0.25">
      <c r="A538" s="397" t="s">
        <v>1121</v>
      </c>
      <c r="B538" s="432" t="s">
        <v>1122</v>
      </c>
      <c r="C538" s="402">
        <v>506478.29</v>
      </c>
      <c r="D538" s="402">
        <v>0</v>
      </c>
      <c r="E538" s="402">
        <v>506478.29</v>
      </c>
      <c r="H538" s="402">
        <v>506478.29</v>
      </c>
      <c r="I538" s="402">
        <f>+IFERROR(VLOOKUP(A538,'CE 2021'!D:G,4,0),0)</f>
        <v>0</v>
      </c>
      <c r="J538" s="829">
        <f t="shared" si="9"/>
        <v>-1</v>
      </c>
    </row>
    <row r="539" spans="1:13" hidden="1" x14ac:dyDescent="0.25">
      <c r="A539" s="397" t="s">
        <v>1123</v>
      </c>
      <c r="B539" s="432" t="s">
        <v>1124</v>
      </c>
      <c r="C539" s="402">
        <v>127654.24</v>
      </c>
      <c r="D539" s="402">
        <v>0</v>
      </c>
      <c r="E539" s="402">
        <v>127654.24</v>
      </c>
      <c r="H539" s="402">
        <v>127654.24</v>
      </c>
      <c r="I539" s="402">
        <f>+IFERROR(VLOOKUP(A539,'CE 2021'!D:G,4,0),0)</f>
        <v>0</v>
      </c>
      <c r="J539" s="829">
        <f t="shared" si="9"/>
        <v>-1</v>
      </c>
    </row>
    <row r="540" spans="1:13" hidden="1" x14ac:dyDescent="0.25">
      <c r="A540" s="397" t="s">
        <v>1126</v>
      </c>
      <c r="B540" s="437" t="s">
        <v>1127</v>
      </c>
      <c r="C540" s="429">
        <v>3313298.3200000003</v>
      </c>
      <c r="D540" s="429">
        <v>0</v>
      </c>
      <c r="E540" s="429">
        <v>3313298.3200000003</v>
      </c>
      <c r="H540" s="429">
        <v>3313298.3200000003</v>
      </c>
      <c r="I540" s="429">
        <f>+IFERROR(VLOOKUP(A540,'CE 2021'!D:G,4,0),0)</f>
        <v>0</v>
      </c>
      <c r="J540" s="829">
        <f t="shared" si="9"/>
        <v>-1</v>
      </c>
    </row>
    <row r="541" spans="1:13" ht="30" hidden="1" x14ac:dyDescent="0.25">
      <c r="A541" s="397" t="s">
        <v>1128</v>
      </c>
      <c r="B541" s="437" t="s">
        <v>3668</v>
      </c>
      <c r="C541" s="429">
        <v>121877.55</v>
      </c>
      <c r="D541" s="429">
        <v>0</v>
      </c>
      <c r="E541" s="429">
        <v>121877.55</v>
      </c>
      <c r="H541" s="429">
        <v>121877.55</v>
      </c>
      <c r="I541" s="429">
        <f>+IFERROR(VLOOKUP(A541,'CE 2021'!D:G,4,0),0)</f>
        <v>0</v>
      </c>
      <c r="J541" s="829">
        <f t="shared" si="9"/>
        <v>-1</v>
      </c>
    </row>
    <row r="542" spans="1:13" ht="30" hidden="1" x14ac:dyDescent="0.25">
      <c r="A542" s="400" t="s">
        <v>1130</v>
      </c>
      <c r="B542" s="438" t="s">
        <v>3669</v>
      </c>
      <c r="C542" s="402">
        <v>0</v>
      </c>
      <c r="D542" s="402">
        <v>0</v>
      </c>
      <c r="E542" s="402">
        <v>0</v>
      </c>
      <c r="H542" s="402">
        <v>0</v>
      </c>
      <c r="I542" s="402">
        <f>+IFERROR(VLOOKUP(A542,'CE 2021'!D:G,4,0),0)</f>
        <v>0</v>
      </c>
      <c r="J542" s="829">
        <f t="shared" si="9"/>
        <v>-1</v>
      </c>
    </row>
    <row r="543" spans="1:13" ht="30" hidden="1" x14ac:dyDescent="0.25">
      <c r="A543" s="400" t="s">
        <v>1131</v>
      </c>
      <c r="B543" s="438" t="s">
        <v>3670</v>
      </c>
      <c r="C543" s="402">
        <v>121877.55</v>
      </c>
      <c r="D543" s="402">
        <v>0</v>
      </c>
      <c r="E543" s="402">
        <v>121877.55</v>
      </c>
      <c r="H543" s="402">
        <v>121877.55</v>
      </c>
      <c r="I543" s="402">
        <f>+IFERROR(VLOOKUP(A543,'CE 2021'!D:G,4,0),0)</f>
        <v>0</v>
      </c>
      <c r="J543" s="829">
        <f t="shared" si="9"/>
        <v>-1</v>
      </c>
    </row>
    <row r="544" spans="1:13" hidden="1" x14ac:dyDescent="0.25">
      <c r="A544" s="397" t="s">
        <v>1133</v>
      </c>
      <c r="B544" s="437" t="s">
        <v>1134</v>
      </c>
      <c r="C544" s="429">
        <v>3191420.7700000005</v>
      </c>
      <c r="D544" s="429">
        <v>0</v>
      </c>
      <c r="E544" s="429">
        <v>3191420.7700000005</v>
      </c>
      <c r="H544" s="429">
        <v>3191420.7700000005</v>
      </c>
      <c r="I544" s="429">
        <f>+IFERROR(VLOOKUP(A544,'CE 2021'!D:G,4,0),0)</f>
        <v>0</v>
      </c>
      <c r="J544" s="829">
        <f t="shared" si="9"/>
        <v>-1</v>
      </c>
    </row>
    <row r="545" spans="1:10" ht="30" hidden="1" x14ac:dyDescent="0.25">
      <c r="A545" s="400" t="s">
        <v>1135</v>
      </c>
      <c r="B545" s="438" t="s">
        <v>3671</v>
      </c>
      <c r="C545" s="402">
        <v>0</v>
      </c>
      <c r="D545" s="402">
        <v>0</v>
      </c>
      <c r="E545" s="402">
        <v>0</v>
      </c>
      <c r="H545" s="402">
        <v>0</v>
      </c>
      <c r="I545" s="402">
        <f>+IFERROR(VLOOKUP(A545,'CE 2021'!D:G,4,0),0)</f>
        <v>0</v>
      </c>
      <c r="J545" s="829">
        <f t="shared" si="9"/>
        <v>-1</v>
      </c>
    </row>
    <row r="546" spans="1:10" hidden="1" x14ac:dyDescent="0.25">
      <c r="A546" s="397" t="s">
        <v>1848</v>
      </c>
      <c r="B546" s="437" t="s">
        <v>1849</v>
      </c>
      <c r="C546" s="429">
        <v>377258.82999999996</v>
      </c>
      <c r="D546" s="429">
        <v>0</v>
      </c>
      <c r="E546" s="429">
        <v>377258.82999999996</v>
      </c>
      <c r="H546" s="429">
        <v>377258.82999999996</v>
      </c>
      <c r="I546" s="429">
        <f>+IFERROR(VLOOKUP(A546,'CE 2021'!D:G,4,0),0)</f>
        <v>0</v>
      </c>
      <c r="J546" s="829">
        <f t="shared" si="9"/>
        <v>-1</v>
      </c>
    </row>
    <row r="547" spans="1:10" ht="30" hidden="1" x14ac:dyDescent="0.25">
      <c r="A547" s="397" t="s">
        <v>1136</v>
      </c>
      <c r="B547" s="432" t="s">
        <v>1137</v>
      </c>
      <c r="C547" s="402">
        <v>127753.4</v>
      </c>
      <c r="D547" s="402">
        <v>0</v>
      </c>
      <c r="E547" s="402">
        <v>127753.4</v>
      </c>
      <c r="H547" s="402">
        <v>127753.4</v>
      </c>
      <c r="I547" s="402">
        <f>+IFERROR(VLOOKUP(A547,'CE 2021'!D:G,4,0),0)</f>
        <v>0</v>
      </c>
      <c r="J547" s="829">
        <f t="shared" si="9"/>
        <v>-1</v>
      </c>
    </row>
    <row r="548" spans="1:10" ht="30" hidden="1" x14ac:dyDescent="0.25">
      <c r="A548" s="397" t="s">
        <v>1138</v>
      </c>
      <c r="B548" s="432" t="s">
        <v>1139</v>
      </c>
      <c r="C548" s="402">
        <v>28980.07</v>
      </c>
      <c r="D548" s="402">
        <v>0</v>
      </c>
      <c r="E548" s="402">
        <v>28980.07</v>
      </c>
      <c r="H548" s="402">
        <v>28980.07</v>
      </c>
      <c r="I548" s="402">
        <f>+IFERROR(VLOOKUP(A548,'CE 2021'!D:G,4,0),0)</f>
        <v>0</v>
      </c>
      <c r="J548" s="829">
        <f t="shared" si="9"/>
        <v>-1</v>
      </c>
    </row>
    <row r="549" spans="1:10" hidden="1" x14ac:dyDescent="0.25">
      <c r="A549" s="397" t="s">
        <v>1140</v>
      </c>
      <c r="B549" s="432" t="s">
        <v>1141</v>
      </c>
      <c r="C549" s="402">
        <v>220525.36</v>
      </c>
      <c r="D549" s="402">
        <v>0</v>
      </c>
      <c r="E549" s="402">
        <v>220525.36</v>
      </c>
      <c r="H549" s="402">
        <v>220525.36</v>
      </c>
      <c r="I549" s="402">
        <f>+IFERROR(VLOOKUP(A549,'CE 2021'!D:G,4,0),0)</f>
        <v>0</v>
      </c>
      <c r="J549" s="829">
        <f t="shared" si="9"/>
        <v>-1</v>
      </c>
    </row>
    <row r="550" spans="1:10" ht="30" hidden="1" x14ac:dyDescent="0.25">
      <c r="A550" s="400" t="s">
        <v>1142</v>
      </c>
      <c r="B550" s="438" t="s">
        <v>3672</v>
      </c>
      <c r="C550" s="402">
        <v>0</v>
      </c>
      <c r="D550" s="402">
        <v>0</v>
      </c>
      <c r="E550" s="402">
        <v>0</v>
      </c>
      <c r="H550" s="402">
        <v>0</v>
      </c>
      <c r="I550" s="402">
        <f>+IFERROR(VLOOKUP(A550,'CE 2021'!D:G,4,0),0)</f>
        <v>0</v>
      </c>
      <c r="J550" s="829">
        <f t="shared" si="9"/>
        <v>-1</v>
      </c>
    </row>
    <row r="551" spans="1:10" ht="30" hidden="1" x14ac:dyDescent="0.25">
      <c r="A551" s="400" t="s">
        <v>1143</v>
      </c>
      <c r="B551" s="438" t="s">
        <v>3673</v>
      </c>
      <c r="C551" s="402">
        <v>27941.4</v>
      </c>
      <c r="D551" s="402">
        <v>0</v>
      </c>
      <c r="E551" s="402">
        <v>27941.4</v>
      </c>
      <c r="H551" s="402">
        <v>27941.4</v>
      </c>
      <c r="I551" s="402">
        <f>+IFERROR(VLOOKUP(A551,'CE 2021'!D:G,4,0),0)</f>
        <v>0</v>
      </c>
      <c r="J551" s="829">
        <f t="shared" si="9"/>
        <v>-1</v>
      </c>
    </row>
    <row r="552" spans="1:10" ht="30" hidden="1" x14ac:dyDescent="0.25">
      <c r="A552" s="400" t="s">
        <v>1144</v>
      </c>
      <c r="B552" s="438" t="s">
        <v>3674</v>
      </c>
      <c r="C552" s="402">
        <v>778.89</v>
      </c>
      <c r="D552" s="402">
        <v>0</v>
      </c>
      <c r="E552" s="402">
        <v>778.89</v>
      </c>
      <c r="H552" s="402">
        <v>778.89</v>
      </c>
      <c r="I552" s="402">
        <f>+IFERROR(VLOOKUP(A552,'CE 2021'!D:G,4,0),0)</f>
        <v>0</v>
      </c>
      <c r="J552" s="829">
        <f t="shared" si="9"/>
        <v>-1</v>
      </c>
    </row>
    <row r="553" spans="1:10" ht="30" hidden="1" x14ac:dyDescent="0.25">
      <c r="A553" s="400" t="s">
        <v>1145</v>
      </c>
      <c r="B553" s="438" t="s">
        <v>1146</v>
      </c>
      <c r="C553" s="402">
        <v>2749452.41</v>
      </c>
      <c r="D553" s="402">
        <v>0</v>
      </c>
      <c r="E553" s="402">
        <v>2749452.41</v>
      </c>
      <c r="H553" s="402">
        <v>2749452.41</v>
      </c>
      <c r="I553" s="402">
        <f>+IFERROR(VLOOKUP(A553,'CE 2021'!D:G,4,0),0)</f>
        <v>0</v>
      </c>
      <c r="J553" s="829">
        <f t="shared" si="9"/>
        <v>-1</v>
      </c>
    </row>
    <row r="554" spans="1:10" hidden="1" x14ac:dyDescent="0.25">
      <c r="A554" s="400" t="s">
        <v>1147</v>
      </c>
      <c r="B554" s="438" t="s">
        <v>1148</v>
      </c>
      <c r="C554" s="402">
        <v>35989.24</v>
      </c>
      <c r="D554" s="402">
        <v>0</v>
      </c>
      <c r="E554" s="402">
        <v>35989.24</v>
      </c>
      <c r="H554" s="402">
        <v>35989.24</v>
      </c>
      <c r="I554" s="402">
        <f>+IFERROR(VLOOKUP(A554,'CE 2021'!D:G,4,0),0)</f>
        <v>0</v>
      </c>
      <c r="J554" s="829">
        <f t="shared" si="9"/>
        <v>-1</v>
      </c>
    </row>
    <row r="555" spans="1:10" hidden="1" x14ac:dyDescent="0.25">
      <c r="A555" s="397" t="s">
        <v>1150</v>
      </c>
      <c r="B555" s="437" t="s">
        <v>1151</v>
      </c>
      <c r="C555" s="429">
        <v>92557.85</v>
      </c>
      <c r="D555" s="429">
        <v>0</v>
      </c>
      <c r="E555" s="429">
        <v>92557.85</v>
      </c>
      <c r="H555" s="429">
        <v>92557.85</v>
      </c>
      <c r="I555" s="429">
        <f>+IFERROR(VLOOKUP(A555,'CE 2021'!D:G,4,0),0)</f>
        <v>0</v>
      </c>
      <c r="J555" s="829">
        <f t="shared" si="9"/>
        <v>-1</v>
      </c>
    </row>
    <row r="556" spans="1:10" hidden="1" x14ac:dyDescent="0.25">
      <c r="A556" s="397" t="s">
        <v>3675</v>
      </c>
      <c r="B556" s="432" t="s">
        <v>3676</v>
      </c>
      <c r="C556" s="402">
        <v>0</v>
      </c>
      <c r="D556" s="402">
        <v>0</v>
      </c>
      <c r="E556" s="402">
        <v>0</v>
      </c>
      <c r="H556" s="402">
        <v>0</v>
      </c>
      <c r="I556" s="402">
        <f>+IFERROR(VLOOKUP(A556,'CE 2021'!D:G,4,0),0)</f>
        <v>0</v>
      </c>
      <c r="J556" s="829">
        <f t="shared" si="9"/>
        <v>-1</v>
      </c>
    </row>
    <row r="557" spans="1:10" ht="30" hidden="1" x14ac:dyDescent="0.25">
      <c r="A557" s="397" t="s">
        <v>1152</v>
      </c>
      <c r="B557" s="432" t="s">
        <v>3677</v>
      </c>
      <c r="C557" s="402">
        <v>0</v>
      </c>
      <c r="D557" s="402">
        <v>0</v>
      </c>
      <c r="E557" s="402">
        <v>0</v>
      </c>
      <c r="H557" s="402">
        <v>0</v>
      </c>
      <c r="I557" s="402">
        <f>+IFERROR(VLOOKUP(A557,'CE 2021'!D:G,4,0),0)</f>
        <v>0</v>
      </c>
      <c r="J557" s="829">
        <f t="shared" si="9"/>
        <v>-1</v>
      </c>
    </row>
    <row r="558" spans="1:10" hidden="1" x14ac:dyDescent="0.25">
      <c r="A558" s="397" t="s">
        <v>1153</v>
      </c>
      <c r="B558" s="437" t="s">
        <v>3678</v>
      </c>
      <c r="C558" s="429">
        <v>92557.85</v>
      </c>
      <c r="D558" s="429">
        <v>0</v>
      </c>
      <c r="E558" s="429">
        <v>92557.85</v>
      </c>
      <c r="H558" s="429">
        <v>92557.85</v>
      </c>
      <c r="I558" s="429">
        <f>+IFERROR(VLOOKUP(A558,'CE 2021'!D:G,4,0),0)</f>
        <v>0</v>
      </c>
      <c r="J558" s="829">
        <f t="shared" si="9"/>
        <v>-1</v>
      </c>
    </row>
    <row r="559" spans="1:10" ht="30" hidden="1" x14ac:dyDescent="0.25">
      <c r="A559" s="400" t="s">
        <v>1155</v>
      </c>
      <c r="B559" s="438" t="s">
        <v>3679</v>
      </c>
      <c r="C559" s="402">
        <v>0</v>
      </c>
      <c r="D559" s="402">
        <v>0</v>
      </c>
      <c r="E559" s="402">
        <v>0</v>
      </c>
      <c r="H559" s="402">
        <v>0</v>
      </c>
      <c r="I559" s="402">
        <f>+IFERROR(VLOOKUP(A559,'CE 2021'!D:G,4,0),0)</f>
        <v>0</v>
      </c>
      <c r="J559" s="829">
        <f t="shared" si="9"/>
        <v>-1</v>
      </c>
    </row>
    <row r="560" spans="1:10" hidden="1" x14ac:dyDescent="0.25">
      <c r="A560" s="400" t="s">
        <v>1157</v>
      </c>
      <c r="B560" s="438" t="s">
        <v>3680</v>
      </c>
      <c r="C560" s="402">
        <v>2581.7800000000002</v>
      </c>
      <c r="D560" s="402">
        <v>0</v>
      </c>
      <c r="E560" s="402">
        <v>2581.7800000000002</v>
      </c>
      <c r="H560" s="402">
        <v>2581.7800000000002</v>
      </c>
      <c r="I560" s="402">
        <f>+IFERROR(VLOOKUP(A560,'CE 2021'!D:G,4,0),0)</f>
        <v>0</v>
      </c>
      <c r="J560" s="829">
        <f t="shared" si="9"/>
        <v>-1</v>
      </c>
    </row>
    <row r="561" spans="1:11" ht="30" hidden="1" x14ac:dyDescent="0.25">
      <c r="A561" s="400" t="s">
        <v>1159</v>
      </c>
      <c r="B561" s="438" t="s">
        <v>3681</v>
      </c>
      <c r="C561" s="402">
        <v>0</v>
      </c>
      <c r="D561" s="402">
        <v>0</v>
      </c>
      <c r="E561" s="402">
        <v>0</v>
      </c>
      <c r="H561" s="402">
        <v>0</v>
      </c>
      <c r="I561" s="402">
        <f>+IFERROR(VLOOKUP(A561,'CE 2021'!D:G,4,0),0)</f>
        <v>0</v>
      </c>
      <c r="J561" s="829">
        <f t="shared" si="9"/>
        <v>-1</v>
      </c>
    </row>
    <row r="562" spans="1:11" ht="30" hidden="1" x14ac:dyDescent="0.25">
      <c r="A562" s="400" t="s">
        <v>1161</v>
      </c>
      <c r="B562" s="438" t="s">
        <v>3682</v>
      </c>
      <c r="C562" s="402">
        <v>0</v>
      </c>
      <c r="D562" s="402">
        <v>0</v>
      </c>
      <c r="E562" s="402">
        <v>0</v>
      </c>
      <c r="H562" s="402">
        <v>0</v>
      </c>
      <c r="I562" s="402">
        <f>+IFERROR(VLOOKUP(A562,'CE 2021'!D:G,4,0),0)</f>
        <v>0</v>
      </c>
      <c r="J562" s="829">
        <f t="shared" si="9"/>
        <v>-1</v>
      </c>
    </row>
    <row r="563" spans="1:11" ht="30" hidden="1" x14ac:dyDescent="0.25">
      <c r="A563" s="400" t="s">
        <v>1163</v>
      </c>
      <c r="B563" s="438" t="s">
        <v>3683</v>
      </c>
      <c r="C563" s="402">
        <v>0</v>
      </c>
      <c r="D563" s="402">
        <v>0</v>
      </c>
      <c r="E563" s="402">
        <v>0</v>
      </c>
      <c r="H563" s="402">
        <v>0</v>
      </c>
      <c r="I563" s="402">
        <f>+IFERROR(VLOOKUP(A563,'CE 2021'!D:G,4,0),0)</f>
        <v>0</v>
      </c>
      <c r="J563" s="829">
        <f t="shared" si="9"/>
        <v>-1</v>
      </c>
    </row>
    <row r="564" spans="1:11" ht="30" hidden="1" x14ac:dyDescent="0.25">
      <c r="A564" s="400" t="s">
        <v>1164</v>
      </c>
      <c r="B564" s="438" t="s">
        <v>3684</v>
      </c>
      <c r="C564" s="402">
        <v>0</v>
      </c>
      <c r="D564" s="402">
        <v>0</v>
      </c>
      <c r="E564" s="402">
        <v>0</v>
      </c>
      <c r="H564" s="402">
        <v>0</v>
      </c>
      <c r="I564" s="402">
        <f>+IFERROR(VLOOKUP(A564,'CE 2021'!D:G,4,0),0)</f>
        <v>0</v>
      </c>
      <c r="J564" s="829">
        <f t="shared" si="9"/>
        <v>-1</v>
      </c>
    </row>
    <row r="565" spans="1:11" hidden="1" x14ac:dyDescent="0.25">
      <c r="A565" s="400" t="s">
        <v>1166</v>
      </c>
      <c r="B565" s="438" t="s">
        <v>3685</v>
      </c>
      <c r="C565" s="402">
        <v>89976.07</v>
      </c>
      <c r="D565" s="402">
        <v>0</v>
      </c>
      <c r="E565" s="402">
        <v>89976.07</v>
      </c>
      <c r="H565" s="402">
        <v>89976.07</v>
      </c>
      <c r="I565" s="402">
        <f>+IFERROR(VLOOKUP(A565,'CE 2021'!D:G,4,0),0)</f>
        <v>0</v>
      </c>
      <c r="J565" s="829">
        <f t="shared" si="9"/>
        <v>-1</v>
      </c>
    </row>
    <row r="566" spans="1:11" hidden="1" x14ac:dyDescent="0.25">
      <c r="A566" s="397" t="s">
        <v>1169</v>
      </c>
      <c r="B566" s="432" t="s">
        <v>1170</v>
      </c>
      <c r="C566" s="402">
        <v>10418.870000000001</v>
      </c>
      <c r="D566" s="402">
        <v>0</v>
      </c>
      <c r="E566" s="402">
        <v>10418.870000000001</v>
      </c>
      <c r="H566" s="402">
        <v>10418.870000000001</v>
      </c>
      <c r="I566" s="402">
        <f>+IFERROR(VLOOKUP(A566,'CE 2021'!D:G,4,0),0)</f>
        <v>0</v>
      </c>
      <c r="J566" s="829">
        <f t="shared" si="9"/>
        <v>-1</v>
      </c>
    </row>
    <row r="567" spans="1:11" ht="15.75" hidden="1" thickBot="1" x14ac:dyDescent="0.3">
      <c r="A567" s="417" t="s">
        <v>1172</v>
      </c>
      <c r="B567" s="452" t="s">
        <v>1173</v>
      </c>
      <c r="C567" s="453">
        <v>-873404.30000000075</v>
      </c>
      <c r="D567" s="453">
        <v>30000</v>
      </c>
      <c r="E567" s="453">
        <v>-903404.30000000075</v>
      </c>
      <c r="H567" s="453">
        <v>-873404.30000000075</v>
      </c>
      <c r="I567" s="453">
        <f>+IFERROR(VLOOKUP(A567,'CE 2021'!D:G,4,0),0)</f>
        <v>0</v>
      </c>
      <c r="J567" s="829">
        <f t="shared" si="9"/>
        <v>-1</v>
      </c>
      <c r="K567" t="s">
        <v>4135</v>
      </c>
    </row>
    <row r="568" spans="1:11" hidden="1" x14ac:dyDescent="0.25">
      <c r="A568" s="461"/>
      <c r="B568" s="462"/>
      <c r="C568" s="402"/>
      <c r="D568" s="402"/>
      <c r="E568" s="402"/>
      <c r="H568" s="402"/>
      <c r="I568" s="402">
        <f>+IFERROR(VLOOKUP(A568,'CE 2021'!D:G,4,0),0)</f>
        <v>0</v>
      </c>
      <c r="J568" s="829">
        <f t="shared" si="9"/>
        <v>-1</v>
      </c>
    </row>
    <row r="569" spans="1:11" hidden="1" x14ac:dyDescent="0.25">
      <c r="A569" s="463" t="s">
        <v>1174</v>
      </c>
      <c r="B569" s="464" t="s">
        <v>1175</v>
      </c>
      <c r="C569" s="465">
        <v>14116234.17999999</v>
      </c>
      <c r="D569" s="465">
        <v>0</v>
      </c>
      <c r="E569" s="465">
        <v>14116234.17999999</v>
      </c>
      <c r="H569" s="465">
        <v>14116234.17999999</v>
      </c>
      <c r="I569" s="465">
        <f>+IFERROR(VLOOKUP(A569,'CE 2021'!D:G,4,0),0)</f>
        <v>16508407.749999933</v>
      </c>
      <c r="J569" s="829">
        <f t="shared" si="9"/>
        <v>0.16946258750716936</v>
      </c>
      <c r="K569" t="s">
        <v>4135</v>
      </c>
    </row>
    <row r="570" spans="1:11" hidden="1" x14ac:dyDescent="0.25">
      <c r="A570" s="420"/>
      <c r="B570" s="421"/>
      <c r="C570" s="402"/>
      <c r="D570" s="402"/>
      <c r="E570" s="402"/>
      <c r="H570" s="402"/>
      <c r="I570" s="402">
        <f>+IFERROR(VLOOKUP(A570,'CE 2021'!D:G,4,0),0)</f>
        <v>0</v>
      </c>
      <c r="J570" s="829">
        <f t="shared" si="9"/>
        <v>-1</v>
      </c>
    </row>
    <row r="571" spans="1:11" hidden="1" x14ac:dyDescent="0.25">
      <c r="A571" s="422"/>
      <c r="B571" s="456" t="s">
        <v>3686</v>
      </c>
      <c r="C571" s="402"/>
      <c r="D571" s="402"/>
      <c r="E571" s="402"/>
      <c r="H571" s="402"/>
      <c r="I571" s="402">
        <f>+IFERROR(VLOOKUP(A571,'CE 2021'!D:G,4,0),0)</f>
        <v>0</v>
      </c>
      <c r="J571" s="829">
        <f t="shared" si="9"/>
        <v>-1</v>
      </c>
    </row>
    <row r="572" spans="1:11" hidden="1" x14ac:dyDescent="0.25">
      <c r="A572" s="409" t="s">
        <v>1176</v>
      </c>
      <c r="B572" s="443" t="s">
        <v>1177</v>
      </c>
      <c r="C572" s="425">
        <v>13764213.040000001</v>
      </c>
      <c r="D572" s="425">
        <v>0</v>
      </c>
      <c r="E572" s="425">
        <v>13764213.040000001</v>
      </c>
      <c r="H572" s="425">
        <v>13764213.040000001</v>
      </c>
      <c r="I572" s="425">
        <f>+IFERROR(VLOOKUP(A572,'CE 2021'!D:G,4,0),0)</f>
        <v>16188895.360000001</v>
      </c>
      <c r="J572" s="829">
        <f t="shared" si="9"/>
        <v>0.17615844167433781</v>
      </c>
    </row>
    <row r="573" spans="1:11" hidden="1" x14ac:dyDescent="0.25">
      <c r="A573" s="394" t="s">
        <v>1178</v>
      </c>
      <c r="B573" s="444" t="s">
        <v>1179</v>
      </c>
      <c r="C573" s="402">
        <v>12457285.25</v>
      </c>
      <c r="D573" s="402">
        <v>0</v>
      </c>
      <c r="E573" s="402">
        <v>12457285.25</v>
      </c>
      <c r="H573" s="402">
        <v>12457285.25</v>
      </c>
      <c r="I573" s="402">
        <f>+IFERROR(VLOOKUP(A573,'CE 2021'!D:G,4,0),0)</f>
        <v>15171130.82</v>
      </c>
      <c r="J573" s="829">
        <f t="shared" si="9"/>
        <v>0.21785208538915013</v>
      </c>
    </row>
    <row r="574" spans="1:11" ht="30" hidden="1" x14ac:dyDescent="0.25">
      <c r="A574" s="394" t="s">
        <v>1181</v>
      </c>
      <c r="B574" s="444" t="s">
        <v>1182</v>
      </c>
      <c r="C574" s="402">
        <v>882372.43</v>
      </c>
      <c r="D574" s="402">
        <v>0</v>
      </c>
      <c r="E574" s="402">
        <v>882372.43</v>
      </c>
      <c r="H574" s="402">
        <v>882372.43</v>
      </c>
      <c r="I574" s="402">
        <f>+IFERROR(VLOOKUP(A574,'CE 2021'!D:G,4,0),0)</f>
        <v>151407.29999999999</v>
      </c>
      <c r="J574" s="829">
        <f t="shared" si="9"/>
        <v>-0.82840884999092734</v>
      </c>
    </row>
    <row r="575" spans="1:11" hidden="1" x14ac:dyDescent="0.25">
      <c r="A575" s="394" t="s">
        <v>1184</v>
      </c>
      <c r="B575" s="444" t="s">
        <v>1185</v>
      </c>
      <c r="C575" s="402">
        <v>411350.22</v>
      </c>
      <c r="D575" s="402">
        <v>0</v>
      </c>
      <c r="E575" s="402">
        <v>411350.22</v>
      </c>
      <c r="H575" s="402">
        <v>411350.22</v>
      </c>
      <c r="I575" s="402">
        <f>+IFERROR(VLOOKUP(A575,'CE 2021'!D:G,4,0),0)</f>
        <v>853152.1</v>
      </c>
      <c r="J575" s="829">
        <f t="shared" si="9"/>
        <v>1.0740285492007273</v>
      </c>
    </row>
    <row r="576" spans="1:11" hidden="1" x14ac:dyDescent="0.25">
      <c r="A576" s="394" t="s">
        <v>1187</v>
      </c>
      <c r="B576" s="444" t="s">
        <v>1188</v>
      </c>
      <c r="C576" s="402">
        <v>13205.14</v>
      </c>
      <c r="D576" s="402">
        <v>0</v>
      </c>
      <c r="E576" s="402">
        <v>13205.14</v>
      </c>
      <c r="H576" s="402">
        <v>13205.14</v>
      </c>
      <c r="I576" s="402">
        <f>+IFERROR(VLOOKUP(A576,'CE 2021'!D:G,4,0),0)</f>
        <v>13205.14</v>
      </c>
      <c r="J576" s="829">
        <f t="shared" si="9"/>
        <v>0</v>
      </c>
    </row>
    <row r="577" spans="1:13" hidden="1" x14ac:dyDescent="0.25">
      <c r="A577" s="409" t="s">
        <v>1190</v>
      </c>
      <c r="B577" s="443" t="s">
        <v>1191</v>
      </c>
      <c r="C577" s="466">
        <v>319512.39</v>
      </c>
      <c r="D577" s="466">
        <v>0</v>
      </c>
      <c r="E577" s="466">
        <v>319512.39</v>
      </c>
      <c r="H577" s="466">
        <v>319512.39</v>
      </c>
      <c r="I577" s="466">
        <f>+IFERROR(VLOOKUP(A577,'CE 2021'!D:G,4,0),0)</f>
        <v>319512.39</v>
      </c>
      <c r="J577" s="829">
        <f t="shared" si="9"/>
        <v>0</v>
      </c>
    </row>
    <row r="578" spans="1:13" hidden="1" x14ac:dyDescent="0.25">
      <c r="A578" s="394" t="s">
        <v>1192</v>
      </c>
      <c r="B578" s="444" t="s">
        <v>1193</v>
      </c>
      <c r="C578" s="402">
        <v>259906.38</v>
      </c>
      <c r="D578" s="402">
        <v>0</v>
      </c>
      <c r="E578" s="402">
        <v>259906.38</v>
      </c>
      <c r="H578" s="402">
        <v>259906.38</v>
      </c>
      <c r="I578" s="402">
        <f>+IFERROR(VLOOKUP(A578,'CE 2021'!D:G,4,0),0)</f>
        <v>259906.38</v>
      </c>
      <c r="J578" s="829">
        <f t="shared" si="9"/>
        <v>0</v>
      </c>
    </row>
    <row r="579" spans="1:13" hidden="1" x14ac:dyDescent="0.25">
      <c r="A579" s="394" t="s">
        <v>1195</v>
      </c>
      <c r="B579" s="444" t="s">
        <v>1196</v>
      </c>
      <c r="C579" s="402">
        <v>59606.01</v>
      </c>
      <c r="D579" s="402">
        <v>0</v>
      </c>
      <c r="E579" s="402">
        <v>59606.01</v>
      </c>
      <c r="H579" s="402">
        <v>59606.01</v>
      </c>
      <c r="I579" s="402">
        <f>+IFERROR(VLOOKUP(A579,'CE 2021'!D:G,4,0),0)</f>
        <v>59606.01</v>
      </c>
      <c r="J579" s="829">
        <f t="shared" si="9"/>
        <v>0</v>
      </c>
    </row>
    <row r="580" spans="1:13" hidden="1" x14ac:dyDescent="0.25">
      <c r="A580" s="409" t="s">
        <v>1197</v>
      </c>
      <c r="B580" s="443" t="s">
        <v>4133</v>
      </c>
      <c r="C580" s="466"/>
      <c r="D580" s="466"/>
      <c r="E580" s="466"/>
      <c r="H580" s="466"/>
      <c r="I580" s="466">
        <f>+IFERROR(VLOOKUP(A580,'CE 2021'!D:G,4,0),0)</f>
        <v>0</v>
      </c>
      <c r="J580" s="829">
        <f t="shared" si="9"/>
        <v>-1</v>
      </c>
    </row>
    <row r="581" spans="1:13" ht="15.75" thickBot="1" x14ac:dyDescent="0.3">
      <c r="A581" s="417" t="s">
        <v>1199</v>
      </c>
      <c r="B581" s="452" t="s">
        <v>3687</v>
      </c>
      <c r="C581" s="467">
        <v>14083725.430000002</v>
      </c>
      <c r="D581" s="467">
        <v>0</v>
      </c>
      <c r="E581" s="467">
        <v>14083725.430000002</v>
      </c>
      <c r="H581" s="467">
        <v>14083725.430000002</v>
      </c>
      <c r="I581" s="467">
        <f>+IFERROR(VLOOKUP(A581,'CE 2021'!D:G,4,0),0)</f>
        <v>16508407.750000002</v>
      </c>
      <c r="J581" s="829">
        <f t="shared" si="9"/>
        <v>0.17216199875887517</v>
      </c>
      <c r="K581" s="830" t="s">
        <v>4137</v>
      </c>
      <c r="L581" s="828">
        <f>+H581</f>
        <v>14083725.430000002</v>
      </c>
      <c r="M581" s="828">
        <f>+I581</f>
        <v>16508407.750000002</v>
      </c>
    </row>
    <row r="582" spans="1:13" hidden="1" x14ac:dyDescent="0.25">
      <c r="A582" s="461"/>
      <c r="B582" s="462"/>
      <c r="C582" s="402"/>
      <c r="D582" s="402"/>
      <c r="E582" s="402"/>
      <c r="H582" s="402"/>
      <c r="I582" s="402">
        <f>+IFERROR(VLOOKUP(A582,'CE 2021'!D:G,4,0),0)</f>
        <v>0</v>
      </c>
      <c r="J582" s="829">
        <f t="shared" si="9"/>
        <v>-1</v>
      </c>
    </row>
    <row r="583" spans="1:13" ht="15.75" hidden="1" thickBot="1" x14ac:dyDescent="0.3">
      <c r="A583" s="468" t="s">
        <v>1201</v>
      </c>
      <c r="B583" s="469" t="s">
        <v>1202</v>
      </c>
      <c r="C583" s="470">
        <v>32508.749999988824</v>
      </c>
      <c r="D583" s="470">
        <v>0</v>
      </c>
      <c r="E583" s="470">
        <v>32508.749999988824</v>
      </c>
      <c r="H583" s="470">
        <v>32508.749999988824</v>
      </c>
      <c r="I583" s="470">
        <f>+IFERROR(VLOOKUP(A583,'CE 2021'!D:G,4,0),0)</f>
        <v>-6.891787052154541E-8</v>
      </c>
      <c r="J583" s="829">
        <f t="shared" si="9"/>
        <v>-1.0000000000021201</v>
      </c>
      <c r="K583" t="s">
        <v>4135</v>
      </c>
    </row>
    <row r="584" spans="1:13" x14ac:dyDescent="0.25">
      <c r="A584" s="471"/>
      <c r="B584" s="472"/>
      <c r="C584" s="473"/>
      <c r="D584" s="473"/>
      <c r="E584" s="473"/>
      <c r="H584" s="473"/>
      <c r="I584" s="473"/>
    </row>
  </sheetData>
  <autoFilter ref="A12:K583">
    <filterColumn colId="10">
      <filters>
        <filter val="xxx"/>
      </filters>
    </filterColumn>
  </autoFilter>
  <mergeCells count="5">
    <mergeCell ref="C3:C4"/>
    <mergeCell ref="D3:D4"/>
    <mergeCell ref="E3:E4"/>
    <mergeCell ref="H3:H4"/>
    <mergeCell ref="I3:I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18"/>
  <sheetViews>
    <sheetView showGridLines="0" topLeftCell="A109" zoomScaleNormal="100" zoomScaleSheetLayoutView="100" workbookViewId="0">
      <selection activeCell="H338" sqref="H338"/>
    </sheetView>
  </sheetViews>
  <sheetFormatPr defaultColWidth="8.85546875" defaultRowHeight="15" x14ac:dyDescent="0.25"/>
  <cols>
    <col min="1" max="1" width="9.7109375" style="544" customWidth="1"/>
    <col min="2" max="2" width="68.140625" style="547" customWidth="1"/>
    <col min="3" max="3" width="20.85546875" style="546" customWidth="1"/>
    <col min="4" max="4" width="18.28515625" style="546" customWidth="1"/>
    <col min="5" max="5" width="16.42578125" style="548" customWidth="1"/>
    <col min="6" max="6" width="15" style="489" bestFit="1" customWidth="1"/>
    <col min="7" max="7" width="17.140625" style="489" customWidth="1"/>
    <col min="8" max="8" width="12.7109375" style="490" bestFit="1" customWidth="1"/>
    <col min="9" max="16384" width="8.85546875" style="490"/>
  </cols>
  <sheetData>
    <row r="1" spans="1:7" ht="16.5" thickBot="1" x14ac:dyDescent="0.3">
      <c r="A1" s="843"/>
      <c r="B1" s="843"/>
      <c r="C1" s="843"/>
      <c r="D1" s="843"/>
      <c r="E1" s="843"/>
    </row>
    <row r="2" spans="1:7" s="497" customFormat="1" ht="32.25" thickBot="1" x14ac:dyDescent="0.3">
      <c r="A2" s="491"/>
      <c r="B2" s="492" t="s">
        <v>3862</v>
      </c>
      <c r="C2" s="493" t="s">
        <v>3863</v>
      </c>
      <c r="D2" s="494" t="s">
        <v>3864</v>
      </c>
      <c r="E2" s="495" t="s">
        <v>3865</v>
      </c>
      <c r="F2" s="496"/>
      <c r="G2" s="496"/>
    </row>
    <row r="3" spans="1:7" x14ac:dyDescent="0.25">
      <c r="A3" s="498" t="s">
        <v>1212</v>
      </c>
      <c r="B3" s="499" t="s">
        <v>1213</v>
      </c>
      <c r="C3" s="500" t="e">
        <f>+C4+C31+C68</f>
        <v>#VALUE!</v>
      </c>
      <c r="D3" s="500" t="e">
        <f>+D4+D31+D68</f>
        <v>#VALUE!</v>
      </c>
      <c r="E3" s="500" t="e">
        <f>+C3-D3</f>
        <v>#VALUE!</v>
      </c>
      <c r="F3" s="489">
        <f>+IFERROR(VLOOKUP(A3,[50]Foglio2!A:B,2,0),0)</f>
        <v>0</v>
      </c>
    </row>
    <row r="4" spans="1:7" x14ac:dyDescent="0.25">
      <c r="A4" s="501" t="s">
        <v>1215</v>
      </c>
      <c r="B4" s="499" t="s">
        <v>1216</v>
      </c>
      <c r="C4" s="500" t="e">
        <f>+C5+C8+C11+C16+C17+C26</f>
        <v>#VALUE!</v>
      </c>
      <c r="D4" s="500" t="e">
        <f>+D5+D8+D11+D16+D17+D26</f>
        <v>#VALUE!</v>
      </c>
      <c r="E4" s="500" t="e">
        <f t="shared" ref="E4:E89" si="0">+C4-D4</f>
        <v>#VALUE!</v>
      </c>
      <c r="F4" s="489">
        <f>+IFERROR(VLOOKUP(A4,[50]Foglio2!A:B,2,0),0)</f>
        <v>0</v>
      </c>
    </row>
    <row r="5" spans="1:7" s="506" customFormat="1" x14ac:dyDescent="0.25">
      <c r="A5" s="502" t="s">
        <v>1217</v>
      </c>
      <c r="B5" s="503" t="s">
        <v>1218</v>
      </c>
      <c r="C5" s="504" t="e">
        <f>+C6-C7</f>
        <v>#VALUE!</v>
      </c>
      <c r="D5" s="504" t="e">
        <f>+D6-D7</f>
        <v>#VALUE!</v>
      </c>
      <c r="E5" s="504" t="e">
        <f t="shared" si="0"/>
        <v>#VALUE!</v>
      </c>
      <c r="F5" s="489">
        <f>+ABS(IFERROR(VLOOKUP(A5,[50]Foglio2!A:B,2,0),0))</f>
        <v>0</v>
      </c>
      <c r="G5" s="505" t="e">
        <f>+C5-F5</f>
        <v>#VALUE!</v>
      </c>
    </row>
    <row r="6" spans="1:7" s="509" customFormat="1" x14ac:dyDescent="0.25">
      <c r="A6" s="501" t="s">
        <v>1219</v>
      </c>
      <c r="B6" s="507" t="s">
        <v>3866</v>
      </c>
      <c r="C6" s="508" t="e">
        <f>SUMIF('[50]SP-PianoConti'!$C:$C,$A6,'[50]SP-PianoConti'!I:I)</f>
        <v>#VALUE!</v>
      </c>
      <c r="D6" s="508" t="e">
        <f>SUMIF('[50]SP-PianoConti'!$C:$C,$A6,'[50]SP-PianoConti'!K:K)</f>
        <v>#VALUE!</v>
      </c>
      <c r="E6" s="508" t="e">
        <f t="shared" si="0"/>
        <v>#VALUE!</v>
      </c>
      <c r="F6" s="489">
        <f>+ABS(IFERROR(VLOOKUP(A6,[50]Foglio2!A:B,2,0),0))</f>
        <v>0</v>
      </c>
      <c r="G6" s="505" t="e">
        <f t="shared" ref="G6:G69" si="1">+C6-F6</f>
        <v>#VALUE!</v>
      </c>
    </row>
    <row r="7" spans="1:7" s="509" customFormat="1" x14ac:dyDescent="0.25">
      <c r="A7" s="501" t="s">
        <v>1222</v>
      </c>
      <c r="B7" s="507" t="s">
        <v>3867</v>
      </c>
      <c r="C7" s="508" t="e">
        <f>SUMIF('[50]SP-PianoConti'!$C:$C,$A7,'[50]SP-PianoConti'!I:I)</f>
        <v>#VALUE!</v>
      </c>
      <c r="D7" s="508" t="e">
        <f>SUMIF('[50]SP-PianoConti'!$C:$C,$A7,'[50]SP-PianoConti'!K:K)</f>
        <v>#VALUE!</v>
      </c>
      <c r="E7" s="508" t="e">
        <f t="shared" si="0"/>
        <v>#VALUE!</v>
      </c>
      <c r="F7" s="489">
        <f>+ABS(IFERROR(VLOOKUP(A7,[50]Foglio2!A:B,2,0),0))</f>
        <v>0</v>
      </c>
      <c r="G7" s="505" t="e">
        <f t="shared" si="1"/>
        <v>#VALUE!</v>
      </c>
    </row>
    <row r="8" spans="1:7" s="511" customFormat="1" x14ac:dyDescent="0.25">
      <c r="A8" s="510" t="s">
        <v>1224</v>
      </c>
      <c r="B8" s="503" t="s">
        <v>1225</v>
      </c>
      <c r="C8" s="504" t="e">
        <f>+C9-C10</f>
        <v>#VALUE!</v>
      </c>
      <c r="D8" s="504" t="e">
        <f>+D9-D10</f>
        <v>#VALUE!</v>
      </c>
      <c r="E8" s="504" t="e">
        <f t="shared" si="0"/>
        <v>#VALUE!</v>
      </c>
      <c r="F8" s="489">
        <f>+ABS(IFERROR(VLOOKUP(A8,[50]Foglio2!A:B,2,0),0))</f>
        <v>0</v>
      </c>
      <c r="G8" s="505" t="e">
        <f t="shared" si="1"/>
        <v>#VALUE!</v>
      </c>
    </row>
    <row r="9" spans="1:7" s="509" customFormat="1" x14ac:dyDescent="0.25">
      <c r="A9" s="501" t="s">
        <v>1226</v>
      </c>
      <c r="B9" s="507" t="s">
        <v>3868</v>
      </c>
      <c r="C9" s="508" t="e">
        <f>SUMIF('[50]SP-PianoConti'!$C:$C,$A9,'[50]SP-PianoConti'!I:I)</f>
        <v>#VALUE!</v>
      </c>
      <c r="D9" s="508" t="e">
        <f>SUMIF('[50]SP-PianoConti'!$C:$C,$A9,'[50]SP-PianoConti'!K:K)</f>
        <v>#VALUE!</v>
      </c>
      <c r="E9" s="508" t="e">
        <f t="shared" si="0"/>
        <v>#VALUE!</v>
      </c>
      <c r="F9" s="489">
        <f>+ABS(IFERROR(VLOOKUP(A9,[50]Foglio2!A:B,2,0),0))</f>
        <v>0</v>
      </c>
      <c r="G9" s="505" t="e">
        <f t="shared" si="1"/>
        <v>#VALUE!</v>
      </c>
    </row>
    <row r="10" spans="1:7" s="509" customFormat="1" x14ac:dyDescent="0.25">
      <c r="A10" s="501" t="s">
        <v>1228</v>
      </c>
      <c r="B10" s="507" t="s">
        <v>3869</v>
      </c>
      <c r="C10" s="508" t="e">
        <f>SUMIF('[50]SP-PianoConti'!$C:$C,$A10,'[50]SP-PianoConti'!I:I)</f>
        <v>#VALUE!</v>
      </c>
      <c r="D10" s="508" t="e">
        <f>SUMIF('[50]SP-PianoConti'!$C:$C,$A10,'[50]SP-PianoConti'!K:K)</f>
        <v>#VALUE!</v>
      </c>
      <c r="E10" s="508" t="e">
        <f t="shared" si="0"/>
        <v>#VALUE!</v>
      </c>
      <c r="F10" s="489">
        <f>+ABS(IFERROR(VLOOKUP(A10,[50]Foglio2!A:B,2,0),0))</f>
        <v>0</v>
      </c>
      <c r="G10" s="505" t="e">
        <f t="shared" si="1"/>
        <v>#VALUE!</v>
      </c>
    </row>
    <row r="11" spans="1:7" s="511" customFormat="1" x14ac:dyDescent="0.25">
      <c r="A11" s="510" t="s">
        <v>1230</v>
      </c>
      <c r="B11" s="503" t="s">
        <v>3870</v>
      </c>
      <c r="C11" s="504" t="e">
        <f>+C12-C13+C14-C15</f>
        <v>#VALUE!</v>
      </c>
      <c r="D11" s="504" t="e">
        <f>+D12-D13+D14-D15</f>
        <v>#VALUE!</v>
      </c>
      <c r="E11" s="504" t="e">
        <f t="shared" si="0"/>
        <v>#VALUE!</v>
      </c>
      <c r="F11" s="489">
        <f>+ABS(IFERROR(VLOOKUP(A11,[50]Foglio2!A:B,2,0),0))</f>
        <v>0</v>
      </c>
      <c r="G11" s="505" t="e">
        <f t="shared" si="1"/>
        <v>#VALUE!</v>
      </c>
    </row>
    <row r="12" spans="1:7" s="509" customFormat="1" ht="13.7" customHeight="1" x14ac:dyDescent="0.25">
      <c r="A12" s="501" t="s">
        <v>1232</v>
      </c>
      <c r="B12" s="512" t="s">
        <v>3871</v>
      </c>
      <c r="C12" s="513" t="e">
        <f>SUMIF('[50]SP-PianoConti'!$C:$C,$A12,'[50]SP-PianoConti'!I:I)</f>
        <v>#VALUE!</v>
      </c>
      <c r="D12" s="508" t="e">
        <f>SUMIF('[50]SP-PianoConti'!$C:$C,$A12,'[50]SP-PianoConti'!K:K)</f>
        <v>#VALUE!</v>
      </c>
      <c r="E12" s="508" t="e">
        <f>+C12-D12</f>
        <v>#VALUE!</v>
      </c>
      <c r="F12" s="489">
        <f>+ABS(IFERROR(VLOOKUP(A12,[50]Foglio2!A:B,2,0),0))</f>
        <v>0</v>
      </c>
      <c r="G12" s="505" t="e">
        <f t="shared" si="1"/>
        <v>#VALUE!</v>
      </c>
    </row>
    <row r="13" spans="1:7" s="509" customFormat="1" ht="24" x14ac:dyDescent="0.25">
      <c r="A13" s="501" t="s">
        <v>1234</v>
      </c>
      <c r="B13" s="507" t="s">
        <v>3872</v>
      </c>
      <c r="C13" s="513" t="e">
        <f>SUMIF('[50]SP-PianoConti'!$C:$C,$A13,'[50]SP-PianoConti'!I:I)</f>
        <v>#VALUE!</v>
      </c>
      <c r="D13" s="508" t="e">
        <f>SUMIF('[50]SP-PianoConti'!$C:$C,$A13,'[50]SP-PianoConti'!K:K)</f>
        <v>#VALUE!</v>
      </c>
      <c r="E13" s="508" t="e">
        <f t="shared" si="0"/>
        <v>#VALUE!</v>
      </c>
      <c r="F13" s="489">
        <f>+ABS(IFERROR(VLOOKUP(A13,[50]Foglio2!A:B,2,0),0))</f>
        <v>0</v>
      </c>
      <c r="G13" s="505" t="e">
        <f t="shared" si="1"/>
        <v>#VALUE!</v>
      </c>
    </row>
    <row r="14" spans="1:7" s="509" customFormat="1" x14ac:dyDescent="0.25">
      <c r="A14" s="501" t="s">
        <v>1236</v>
      </c>
      <c r="B14" s="507" t="s">
        <v>3873</v>
      </c>
      <c r="C14" s="513" t="e">
        <f>SUMIF('[50]SP-PianoConti'!$C:$C,$A14,'[50]SP-PianoConti'!I:I)</f>
        <v>#VALUE!</v>
      </c>
      <c r="D14" s="508" t="e">
        <f>SUMIF('[50]SP-PianoConti'!$C:$C,$A14,'[50]SP-PianoConti'!K:K)</f>
        <v>#VALUE!</v>
      </c>
      <c r="E14" s="508" t="e">
        <f>+C14-D14</f>
        <v>#VALUE!</v>
      </c>
      <c r="F14" s="489">
        <f>+ABS(IFERROR(VLOOKUP(A14,[50]Foglio2!A:B,2,0),0))</f>
        <v>0</v>
      </c>
      <c r="G14" s="505" t="e">
        <f t="shared" si="1"/>
        <v>#VALUE!</v>
      </c>
    </row>
    <row r="15" spans="1:7" s="509" customFormat="1" ht="24" x14ac:dyDescent="0.25">
      <c r="A15" s="501" t="s">
        <v>1238</v>
      </c>
      <c r="B15" s="507" t="s">
        <v>3874</v>
      </c>
      <c r="C15" s="513" t="e">
        <f>SUMIF('[50]SP-PianoConti'!$C:$C,$A15,'[50]SP-PianoConti'!I:I)</f>
        <v>#VALUE!</v>
      </c>
      <c r="D15" s="508" t="e">
        <f>SUMIF('[50]SP-PianoConti'!$C:$C,$A15,'[50]SP-PianoConti'!K:K)</f>
        <v>#VALUE!</v>
      </c>
      <c r="E15" s="508" t="e">
        <f t="shared" si="0"/>
        <v>#VALUE!</v>
      </c>
      <c r="F15" s="489">
        <f>+ABS(IFERROR(VLOOKUP(A15,[50]Foglio2!A:B,2,0),0))</f>
        <v>0</v>
      </c>
      <c r="G15" s="505" t="e">
        <f t="shared" si="1"/>
        <v>#VALUE!</v>
      </c>
    </row>
    <row r="16" spans="1:7" s="511" customFormat="1" x14ac:dyDescent="0.25">
      <c r="A16" s="510" t="s">
        <v>1240</v>
      </c>
      <c r="B16" s="503" t="s">
        <v>1241</v>
      </c>
      <c r="C16" s="504" t="e">
        <f>SUMIF('[50]SP-PianoConti'!$C:$C,$A16,'[50]SP-PianoConti'!I:I)</f>
        <v>#VALUE!</v>
      </c>
      <c r="D16" s="504" t="e">
        <f>SUMIF('[50]SP-PianoConti'!$C:$C,$A16,'[50]SP-PianoConti'!K:K)</f>
        <v>#VALUE!</v>
      </c>
      <c r="E16" s="504" t="e">
        <f t="shared" si="0"/>
        <v>#VALUE!</v>
      </c>
      <c r="F16" s="489">
        <f>+ABS(IFERROR(VLOOKUP(A16,[50]Foglio2!A:B,2,0),0))</f>
        <v>0</v>
      </c>
      <c r="G16" s="505" t="e">
        <f t="shared" si="1"/>
        <v>#VALUE!</v>
      </c>
    </row>
    <row r="17" spans="1:7" s="511" customFormat="1" x14ac:dyDescent="0.25">
      <c r="A17" s="510" t="s">
        <v>1242</v>
      </c>
      <c r="B17" s="503" t="s">
        <v>1243</v>
      </c>
      <c r="C17" s="504" t="e">
        <f>+C18-C19+C20-C21+C22-C23+C24-C25</f>
        <v>#VALUE!</v>
      </c>
      <c r="D17" s="504" t="e">
        <f>+D18-D19+D20-D21+D22-D23+D24-D25</f>
        <v>#VALUE!</v>
      </c>
      <c r="E17" s="504" t="e">
        <f t="shared" si="0"/>
        <v>#VALUE!</v>
      </c>
      <c r="F17" s="489">
        <f>+ABS(IFERROR(VLOOKUP(A17,[50]Foglio2!A:B,2,0),0))</f>
        <v>0</v>
      </c>
      <c r="G17" s="505" t="e">
        <f t="shared" si="1"/>
        <v>#VALUE!</v>
      </c>
    </row>
    <row r="18" spans="1:7" s="509" customFormat="1" x14ac:dyDescent="0.25">
      <c r="A18" s="501" t="s">
        <v>1244</v>
      </c>
      <c r="B18" s="507" t="s">
        <v>3875</v>
      </c>
      <c r="C18" s="508" t="e">
        <f>SUMIF('[50]SP-PianoConti'!$C:$C,$A18,'[50]SP-PianoConti'!I:I)</f>
        <v>#VALUE!</v>
      </c>
      <c r="D18" s="508" t="e">
        <f>SUMIF('[50]SP-PianoConti'!$C:$C,$A18,'[50]SP-PianoConti'!K:K)</f>
        <v>#VALUE!</v>
      </c>
      <c r="E18" s="508" t="e">
        <f t="shared" si="0"/>
        <v>#VALUE!</v>
      </c>
      <c r="F18" s="489">
        <f>+ABS(IFERROR(VLOOKUP(A18,[50]Foglio2!A:B,2,0),0))</f>
        <v>7076741.1500000004</v>
      </c>
      <c r="G18" s="505" t="e">
        <f t="shared" si="1"/>
        <v>#VALUE!</v>
      </c>
    </row>
    <row r="19" spans="1:7" s="509" customFormat="1" x14ac:dyDescent="0.25">
      <c r="A19" s="501" t="s">
        <v>1246</v>
      </c>
      <c r="B19" s="507" t="s">
        <v>3876</v>
      </c>
      <c r="C19" s="508" t="e">
        <f>SUMIF('[50]SP-PianoConti'!$C:$C,$A19,'[50]SP-PianoConti'!I:I)</f>
        <v>#VALUE!</v>
      </c>
      <c r="D19" s="508" t="e">
        <f>SUMIF('[50]SP-PianoConti'!$C:$C,$A19,'[50]SP-PianoConti'!K:K)</f>
        <v>#VALUE!</v>
      </c>
      <c r="E19" s="508" t="e">
        <f t="shared" si="0"/>
        <v>#VALUE!</v>
      </c>
      <c r="F19" s="489">
        <f>+ABS(IFERROR(VLOOKUP(A19,[50]Foglio2!A:B,2,0),0))</f>
        <v>5946503.5300000003</v>
      </c>
      <c r="G19" s="505" t="e">
        <f t="shared" si="1"/>
        <v>#VALUE!</v>
      </c>
    </row>
    <row r="20" spans="1:7" s="509" customFormat="1" x14ac:dyDescent="0.25">
      <c r="A20" s="501" t="s">
        <v>1248</v>
      </c>
      <c r="B20" s="507" t="s">
        <v>3877</v>
      </c>
      <c r="C20" s="508" t="e">
        <f>SUMIF('[50]SP-PianoConti'!$C:$C,$A20,'[50]SP-PianoConti'!I:I)</f>
        <v>#VALUE!</v>
      </c>
      <c r="D20" s="508" t="e">
        <f>SUMIF('[50]SP-PianoConti'!$C:$C,$A20,'[50]SP-PianoConti'!K:K)</f>
        <v>#VALUE!</v>
      </c>
      <c r="E20" s="508" t="e">
        <f t="shared" si="0"/>
        <v>#VALUE!</v>
      </c>
      <c r="F20" s="489">
        <f>+ABS(IFERROR(VLOOKUP(A20,[50]Foglio2!A:B,2,0),0))</f>
        <v>0</v>
      </c>
      <c r="G20" s="505" t="e">
        <f t="shared" si="1"/>
        <v>#VALUE!</v>
      </c>
    </row>
    <row r="21" spans="1:7" s="509" customFormat="1" x14ac:dyDescent="0.25">
      <c r="A21" s="501" t="s">
        <v>1250</v>
      </c>
      <c r="B21" s="507" t="s">
        <v>3878</v>
      </c>
      <c r="C21" s="508" t="e">
        <f>SUMIF('[50]SP-PianoConti'!$C:$C,$A21,'[50]SP-PianoConti'!I:I)</f>
        <v>#VALUE!</v>
      </c>
      <c r="D21" s="508" t="e">
        <f>SUMIF('[50]SP-PianoConti'!$C:$C,$A21,'[50]SP-PianoConti'!K:K)</f>
        <v>#VALUE!</v>
      </c>
      <c r="E21" s="508" t="e">
        <f t="shared" si="0"/>
        <v>#VALUE!</v>
      </c>
      <c r="F21" s="489">
        <f>+ABS(IFERROR(VLOOKUP(A21,[50]Foglio2!A:B,2,0),0))</f>
        <v>0</v>
      </c>
      <c r="G21" s="505" t="e">
        <f t="shared" si="1"/>
        <v>#VALUE!</v>
      </c>
    </row>
    <row r="22" spans="1:7" s="509" customFormat="1" x14ac:dyDescent="0.25">
      <c r="A22" s="501" t="s">
        <v>1252</v>
      </c>
      <c r="B22" s="507" t="s">
        <v>3879</v>
      </c>
      <c r="C22" s="508" t="e">
        <f>SUMIF('[50]SP-PianoConti'!$C:$C,$A22,'[50]SP-PianoConti'!I:I)</f>
        <v>#VALUE!</v>
      </c>
      <c r="D22" s="508" t="e">
        <f>SUMIF('[50]SP-PianoConti'!$C:$C,$A22,'[50]SP-PianoConti'!K:K)</f>
        <v>#VALUE!</v>
      </c>
      <c r="E22" s="508" t="e">
        <f t="shared" si="0"/>
        <v>#VALUE!</v>
      </c>
      <c r="F22" s="489">
        <f>+ABS(IFERROR(VLOOKUP(A22,[50]Foglio2!A:B,2,0),0))</f>
        <v>0</v>
      </c>
      <c r="G22" s="505" t="e">
        <f t="shared" si="1"/>
        <v>#VALUE!</v>
      </c>
    </row>
    <row r="23" spans="1:7" s="509" customFormat="1" x14ac:dyDescent="0.25">
      <c r="A23" s="501" t="s">
        <v>1254</v>
      </c>
      <c r="B23" s="507" t="s">
        <v>3880</v>
      </c>
      <c r="C23" s="508" t="e">
        <f>SUMIF('[50]SP-PianoConti'!$C:$C,$A23,'[50]SP-PianoConti'!I:I)</f>
        <v>#VALUE!</v>
      </c>
      <c r="D23" s="508" t="e">
        <f>SUMIF('[50]SP-PianoConti'!$C:$C,$A23,'[50]SP-PianoConti'!K:K)</f>
        <v>#VALUE!</v>
      </c>
      <c r="E23" s="508" t="e">
        <f t="shared" si="0"/>
        <v>#VALUE!</v>
      </c>
      <c r="F23" s="489">
        <f>+ABS(IFERROR(VLOOKUP(A23,[50]Foglio2!A:B,2,0),0))</f>
        <v>0</v>
      </c>
      <c r="G23" s="505" t="e">
        <f t="shared" si="1"/>
        <v>#VALUE!</v>
      </c>
    </row>
    <row r="24" spans="1:7" s="509" customFormat="1" x14ac:dyDescent="0.25">
      <c r="A24" s="501" t="s">
        <v>1256</v>
      </c>
      <c r="B24" s="507" t="s">
        <v>3881</v>
      </c>
      <c r="C24" s="508" t="e">
        <f>SUMIF('[50]SP-PianoConti'!$C:$C,$A24,'[50]SP-PianoConti'!I:I)</f>
        <v>#VALUE!</v>
      </c>
      <c r="D24" s="508" t="e">
        <f>SUMIF('[50]SP-PianoConti'!$C:$C,$A24,'[50]SP-PianoConti'!K:K)</f>
        <v>#VALUE!</v>
      </c>
      <c r="E24" s="508" t="e">
        <f t="shared" si="0"/>
        <v>#VALUE!</v>
      </c>
      <c r="F24" s="489">
        <f>+ABS(IFERROR(VLOOKUP(A24,[50]Foglio2!A:B,2,0),0))</f>
        <v>0</v>
      </c>
      <c r="G24" s="505" t="e">
        <f t="shared" si="1"/>
        <v>#VALUE!</v>
      </c>
    </row>
    <row r="25" spans="1:7" s="509" customFormat="1" x14ac:dyDescent="0.25">
      <c r="A25" s="501" t="s">
        <v>1258</v>
      </c>
      <c r="B25" s="507" t="s">
        <v>3882</v>
      </c>
      <c r="C25" s="508" t="e">
        <f>SUMIF('[50]SP-PianoConti'!$C:$C,$A25,'[50]SP-PianoConti'!I:I)</f>
        <v>#VALUE!</v>
      </c>
      <c r="D25" s="508" t="e">
        <f>SUMIF('[50]SP-PianoConti'!$C:$C,$A25,'[50]SP-PianoConti'!K:K)</f>
        <v>#VALUE!</v>
      </c>
      <c r="E25" s="508" t="e">
        <f t="shared" si="0"/>
        <v>#VALUE!</v>
      </c>
      <c r="F25" s="489">
        <f>+ABS(IFERROR(VLOOKUP(A25,[50]Foglio2!A:B,2,0),0))</f>
        <v>0</v>
      </c>
      <c r="G25" s="505" t="e">
        <f t="shared" si="1"/>
        <v>#VALUE!</v>
      </c>
    </row>
    <row r="26" spans="1:7" s="511" customFormat="1" x14ac:dyDescent="0.25">
      <c r="A26" s="510" t="s">
        <v>1260</v>
      </c>
      <c r="B26" s="503" t="s">
        <v>3049</v>
      </c>
      <c r="C26" s="504" t="e">
        <f>SUM(C27:C30)</f>
        <v>#VALUE!</v>
      </c>
      <c r="D26" s="504" t="e">
        <f>SUM(D27:D30)</f>
        <v>#VALUE!</v>
      </c>
      <c r="E26" s="504" t="e">
        <f t="shared" si="0"/>
        <v>#VALUE!</v>
      </c>
      <c r="F26" s="489">
        <f>+ABS(IFERROR(VLOOKUP(A26,[50]Foglio2!A:B,2,0),0))</f>
        <v>0</v>
      </c>
      <c r="G26" s="505" t="e">
        <f t="shared" si="1"/>
        <v>#VALUE!</v>
      </c>
    </row>
    <row r="27" spans="1:7" s="511" customFormat="1" x14ac:dyDescent="0.25">
      <c r="A27" s="502" t="s">
        <v>1262</v>
      </c>
      <c r="B27" s="507" t="s">
        <v>3883</v>
      </c>
      <c r="C27" s="504" t="e">
        <f>SUMIF('[50]SP-PianoConti'!$C:$C,$A27,'[50]SP-PianoConti'!I:I)</f>
        <v>#VALUE!</v>
      </c>
      <c r="D27" s="504" t="e">
        <f>SUMIF('[50]SP-PianoConti'!$C:$C,$A27,'[50]SP-PianoConti'!K:K)</f>
        <v>#VALUE!</v>
      </c>
      <c r="E27" s="504" t="e">
        <f t="shared" si="0"/>
        <v>#VALUE!</v>
      </c>
      <c r="F27" s="489">
        <f>+ABS(IFERROR(VLOOKUP(A27,[50]Foglio2!A:B,2,0),0))</f>
        <v>0</v>
      </c>
      <c r="G27" s="505" t="e">
        <f t="shared" si="1"/>
        <v>#VALUE!</v>
      </c>
    </row>
    <row r="28" spans="1:7" s="511" customFormat="1" x14ac:dyDescent="0.25">
      <c r="A28" s="502" t="s">
        <v>1264</v>
      </c>
      <c r="B28" s="507" t="s">
        <v>3884</v>
      </c>
      <c r="C28" s="504" t="e">
        <f>SUMIF('[50]SP-PianoConti'!$C:$C,$A28,'[50]SP-PianoConti'!I:I)</f>
        <v>#VALUE!</v>
      </c>
      <c r="D28" s="504" t="e">
        <f>SUMIF('[50]SP-PianoConti'!$C:$C,$A28,'[50]SP-PianoConti'!K:K)</f>
        <v>#VALUE!</v>
      </c>
      <c r="E28" s="504" t="e">
        <f t="shared" si="0"/>
        <v>#VALUE!</v>
      </c>
      <c r="F28" s="489">
        <f>+ABS(IFERROR(VLOOKUP(A28,[50]Foglio2!A:B,2,0),0))</f>
        <v>0</v>
      </c>
      <c r="G28" s="505" t="e">
        <f t="shared" si="1"/>
        <v>#VALUE!</v>
      </c>
    </row>
    <row r="29" spans="1:7" s="511" customFormat="1" x14ac:dyDescent="0.25">
      <c r="A29" s="502" t="s">
        <v>1266</v>
      </c>
      <c r="B29" s="507" t="s">
        <v>3885</v>
      </c>
      <c r="C29" s="504" t="e">
        <f>SUMIF('[50]SP-PianoConti'!$C:$C,$A29,'[50]SP-PianoConti'!I:I)</f>
        <v>#VALUE!</v>
      </c>
      <c r="D29" s="504" t="e">
        <f>SUMIF('[50]SP-PianoConti'!$C:$C,$A29,'[50]SP-PianoConti'!K:K)</f>
        <v>#VALUE!</v>
      </c>
      <c r="E29" s="504" t="e">
        <f t="shared" si="0"/>
        <v>#VALUE!</v>
      </c>
      <c r="F29" s="489">
        <f>+ABS(IFERROR(VLOOKUP(A29,[50]Foglio2!A:B,2,0),0))</f>
        <v>0</v>
      </c>
      <c r="G29" s="505" t="e">
        <f t="shared" si="1"/>
        <v>#VALUE!</v>
      </c>
    </row>
    <row r="30" spans="1:7" s="511" customFormat="1" x14ac:dyDescent="0.25">
      <c r="A30" s="502" t="s">
        <v>1268</v>
      </c>
      <c r="B30" s="507" t="s">
        <v>3886</v>
      </c>
      <c r="C30" s="504" t="e">
        <f>SUMIF('[50]SP-PianoConti'!$C:$C,$A30,'[50]SP-PianoConti'!I:I)</f>
        <v>#VALUE!</v>
      </c>
      <c r="D30" s="504" t="e">
        <f>SUMIF('[50]SP-PianoConti'!$C:$C,$A30,'[50]SP-PianoConti'!K:K)</f>
        <v>#VALUE!</v>
      </c>
      <c r="E30" s="504" t="e">
        <f t="shared" si="0"/>
        <v>#VALUE!</v>
      </c>
      <c r="F30" s="489">
        <f>+ABS(IFERROR(VLOOKUP(A30,[50]Foglio2!A:B,2,0),0))</f>
        <v>0</v>
      </c>
      <c r="G30" s="505" t="e">
        <f t="shared" si="1"/>
        <v>#VALUE!</v>
      </c>
    </row>
    <row r="31" spans="1:7" s="509" customFormat="1" x14ac:dyDescent="0.25">
      <c r="A31" s="514" t="s">
        <v>1270</v>
      </c>
      <c r="B31" s="499" t="s">
        <v>1271</v>
      </c>
      <c r="C31" s="500" t="e">
        <f>+C32+C35+C42+C45+C48+C51+C54+C55+C58+C59</f>
        <v>#VALUE!</v>
      </c>
      <c r="D31" s="500" t="e">
        <f>+D32+D35+D42+D45+D48+D51+D54+D55+D58+D59</f>
        <v>#VALUE!</v>
      </c>
      <c r="E31" s="500" t="e">
        <f t="shared" si="0"/>
        <v>#VALUE!</v>
      </c>
      <c r="F31" s="489">
        <f>+ABS(IFERROR(VLOOKUP(A31,[50]Foglio2!A:B,2,0),0))</f>
        <v>0</v>
      </c>
      <c r="G31" s="505" t="e">
        <f t="shared" si="1"/>
        <v>#VALUE!</v>
      </c>
    </row>
    <row r="32" spans="1:7" s="511" customFormat="1" x14ac:dyDescent="0.25">
      <c r="A32" s="510" t="s">
        <v>1272</v>
      </c>
      <c r="B32" s="503" t="s">
        <v>1273</v>
      </c>
      <c r="C32" s="515" t="e">
        <f>SUM(C33:C34)</f>
        <v>#VALUE!</v>
      </c>
      <c r="D32" s="515" t="e">
        <f>SUM(D33:D34)</f>
        <v>#VALUE!</v>
      </c>
      <c r="E32" s="515" t="e">
        <f t="shared" si="0"/>
        <v>#VALUE!</v>
      </c>
      <c r="F32" s="489">
        <f>+ABS(IFERROR(VLOOKUP(A32,[50]Foglio2!A:B,2,0),0))</f>
        <v>0</v>
      </c>
      <c r="G32" s="505" t="e">
        <f t="shared" si="1"/>
        <v>#VALUE!</v>
      </c>
    </row>
    <row r="33" spans="1:7" s="511" customFormat="1" x14ac:dyDescent="0.25">
      <c r="A33" s="502" t="s">
        <v>1274</v>
      </c>
      <c r="B33" s="507" t="s">
        <v>3887</v>
      </c>
      <c r="C33" s="516" t="e">
        <f>SUMIF('[50]SP-PianoConti'!$C:$C,$A33,'[50]SP-PianoConti'!I:I)</f>
        <v>#VALUE!</v>
      </c>
      <c r="D33" s="515" t="e">
        <f>SUMIF('[50]SP-PianoConti'!$C:$C,$A33,'[50]SP-PianoConti'!K:K)</f>
        <v>#VALUE!</v>
      </c>
      <c r="E33" s="515" t="e">
        <f t="shared" si="0"/>
        <v>#VALUE!</v>
      </c>
      <c r="F33" s="489">
        <f>+ABS(IFERROR(VLOOKUP(A33,[50]Foglio2!A:B,2,0),0))</f>
        <v>858181.67</v>
      </c>
      <c r="G33" s="505" t="e">
        <f t="shared" si="1"/>
        <v>#VALUE!</v>
      </c>
    </row>
    <row r="34" spans="1:7" s="511" customFormat="1" x14ac:dyDescent="0.25">
      <c r="A34" s="502" t="s">
        <v>1276</v>
      </c>
      <c r="B34" s="507" t="s">
        <v>3888</v>
      </c>
      <c r="C34" s="516" t="e">
        <f>SUMIF('[50]SP-PianoConti'!$C:$C,$A34,'[50]SP-PianoConti'!I:I)</f>
        <v>#VALUE!</v>
      </c>
      <c r="D34" s="515" t="e">
        <f>SUMIF('[50]SP-PianoConti'!$C:$C,$A34,'[50]SP-PianoConti'!K:K)</f>
        <v>#VALUE!</v>
      </c>
      <c r="E34" s="515" t="e">
        <f t="shared" si="0"/>
        <v>#VALUE!</v>
      </c>
      <c r="F34" s="489">
        <f>+ABS(IFERROR(VLOOKUP(A34,[50]Foglio2!A:B,2,0),0))</f>
        <v>0</v>
      </c>
      <c r="G34" s="505" t="e">
        <f t="shared" si="1"/>
        <v>#VALUE!</v>
      </c>
    </row>
    <row r="35" spans="1:7" s="511" customFormat="1" x14ac:dyDescent="0.25">
      <c r="A35" s="510" t="s">
        <v>1278</v>
      </c>
      <c r="B35" s="503" t="s">
        <v>1279</v>
      </c>
      <c r="C35" s="515" t="e">
        <f>+C36+C39</f>
        <v>#VALUE!</v>
      </c>
      <c r="D35" s="515" t="e">
        <f>+D36+D39</f>
        <v>#VALUE!</v>
      </c>
      <c r="E35" s="515" t="e">
        <f t="shared" si="0"/>
        <v>#VALUE!</v>
      </c>
      <c r="F35" s="489">
        <f>+ABS(IFERROR(VLOOKUP(A35,[50]Foglio2!A:B,2,0),0))</f>
        <v>0</v>
      </c>
      <c r="G35" s="505" t="e">
        <f t="shared" si="1"/>
        <v>#VALUE!</v>
      </c>
    </row>
    <row r="36" spans="1:7" s="509" customFormat="1" x14ac:dyDescent="0.25">
      <c r="A36" s="501" t="s">
        <v>1280</v>
      </c>
      <c r="B36" s="507" t="s">
        <v>3889</v>
      </c>
      <c r="C36" s="508" t="e">
        <f>+C37-C38</f>
        <v>#VALUE!</v>
      </c>
      <c r="D36" s="508" t="e">
        <f>+D37-D38</f>
        <v>#VALUE!</v>
      </c>
      <c r="E36" s="508" t="e">
        <f t="shared" si="0"/>
        <v>#VALUE!</v>
      </c>
      <c r="F36" s="489">
        <f>+ABS(IFERROR(VLOOKUP(A36,[50]Foglio2!A:B,2,0),0))</f>
        <v>0</v>
      </c>
      <c r="G36" s="505" t="e">
        <f t="shared" si="1"/>
        <v>#VALUE!</v>
      </c>
    </row>
    <row r="37" spans="1:7" s="509" customFormat="1" x14ac:dyDescent="0.25">
      <c r="A37" s="501" t="s">
        <v>1282</v>
      </c>
      <c r="B37" s="507" t="s">
        <v>3890</v>
      </c>
      <c r="C37" s="508" t="e">
        <f>SUMIF('[50]SP-PianoConti'!$C:$C,$A37,'[50]SP-PianoConti'!I:I)</f>
        <v>#VALUE!</v>
      </c>
      <c r="D37" s="508" t="e">
        <f>SUMIF('[50]SP-PianoConti'!$C:$C,$A37,'[50]SP-PianoConti'!K:K)</f>
        <v>#VALUE!</v>
      </c>
      <c r="E37" s="508" t="e">
        <f t="shared" si="0"/>
        <v>#VALUE!</v>
      </c>
      <c r="F37" s="489">
        <f>+ABS(IFERROR(VLOOKUP(A37,[50]Foglio2!A:B,2,0),0))</f>
        <v>433359</v>
      </c>
      <c r="G37" s="505" t="e">
        <f t="shared" si="1"/>
        <v>#VALUE!</v>
      </c>
    </row>
    <row r="38" spans="1:7" s="509" customFormat="1" x14ac:dyDescent="0.25">
      <c r="A38" s="501" t="s">
        <v>1284</v>
      </c>
      <c r="B38" s="507" t="s">
        <v>3891</v>
      </c>
      <c r="C38" s="508" t="e">
        <f>SUMIF('[50]SP-PianoConti'!$C:$C,$A38,'[50]SP-PianoConti'!I:I)</f>
        <v>#VALUE!</v>
      </c>
      <c r="D38" s="508" t="e">
        <f>SUMIF('[50]SP-PianoConti'!$C:$C,$A38,'[50]SP-PianoConti'!K:K)</f>
        <v>#VALUE!</v>
      </c>
      <c r="E38" s="508" t="e">
        <f t="shared" si="0"/>
        <v>#VALUE!</v>
      </c>
      <c r="F38" s="489">
        <f>+ABS(IFERROR(VLOOKUP(A38,[50]Foglio2!A:B,2,0),0))</f>
        <v>433359</v>
      </c>
      <c r="G38" s="505" t="e">
        <f t="shared" si="1"/>
        <v>#VALUE!</v>
      </c>
    </row>
    <row r="39" spans="1:7" s="509" customFormat="1" x14ac:dyDescent="0.25">
      <c r="A39" s="501" t="s">
        <v>1286</v>
      </c>
      <c r="B39" s="507" t="s">
        <v>3892</v>
      </c>
      <c r="C39" s="508" t="e">
        <f>+C40-C41</f>
        <v>#VALUE!</v>
      </c>
      <c r="D39" s="508" t="e">
        <f>+D40-D41</f>
        <v>#VALUE!</v>
      </c>
      <c r="E39" s="508" t="e">
        <f t="shared" si="0"/>
        <v>#VALUE!</v>
      </c>
      <c r="F39" s="489">
        <f>+ABS(IFERROR(VLOOKUP(A39,[50]Foglio2!A:B,2,0),0))</f>
        <v>0</v>
      </c>
      <c r="G39" s="505" t="e">
        <f t="shared" si="1"/>
        <v>#VALUE!</v>
      </c>
    </row>
    <row r="40" spans="1:7" s="509" customFormat="1" x14ac:dyDescent="0.25">
      <c r="A40" s="501" t="s">
        <v>1288</v>
      </c>
      <c r="B40" s="507" t="s">
        <v>3893</v>
      </c>
      <c r="C40" s="508" t="e">
        <f>SUMIF('[50]SP-PianoConti'!$C:$C,$A40,'[50]SP-PianoConti'!I:I)</f>
        <v>#VALUE!</v>
      </c>
      <c r="D40" s="508" t="e">
        <f>SUMIF('[50]SP-PianoConti'!$C:$C,$A40,'[50]SP-PianoConti'!K:K)</f>
        <v>#VALUE!</v>
      </c>
      <c r="E40" s="508" t="e">
        <f t="shared" si="0"/>
        <v>#VALUE!</v>
      </c>
      <c r="F40" s="489">
        <f>+ABS(IFERROR(VLOOKUP(A40,[50]Foglio2!A:B,2,0),0))</f>
        <v>152591100.62</v>
      </c>
      <c r="G40" s="505" t="e">
        <f t="shared" si="1"/>
        <v>#VALUE!</v>
      </c>
    </row>
    <row r="41" spans="1:7" s="509" customFormat="1" x14ac:dyDescent="0.25">
      <c r="A41" s="501" t="s">
        <v>1290</v>
      </c>
      <c r="B41" s="507" t="s">
        <v>3894</v>
      </c>
      <c r="C41" s="508" t="e">
        <f>SUMIF('[50]SP-PianoConti'!$C:$C,$A41,'[50]SP-PianoConti'!I:I)</f>
        <v>#VALUE!</v>
      </c>
      <c r="D41" s="508" t="e">
        <f>SUMIF('[50]SP-PianoConti'!$C:$C,$A41,'[50]SP-PianoConti'!K:K)</f>
        <v>#VALUE!</v>
      </c>
      <c r="E41" s="508" t="e">
        <f t="shared" si="0"/>
        <v>#VALUE!</v>
      </c>
      <c r="F41" s="489">
        <f>+ABS(IFERROR(VLOOKUP(A41,[50]Foglio2!A:B,2,0),0))</f>
        <v>77678446.140000001</v>
      </c>
      <c r="G41" s="505" t="e">
        <f t="shared" si="1"/>
        <v>#VALUE!</v>
      </c>
    </row>
    <row r="42" spans="1:7" s="511" customFormat="1" x14ac:dyDescent="0.25">
      <c r="A42" s="510" t="s">
        <v>1292</v>
      </c>
      <c r="B42" s="503" t="s">
        <v>1293</v>
      </c>
      <c r="C42" s="515" t="e">
        <f>+C43-C44</f>
        <v>#VALUE!</v>
      </c>
      <c r="D42" s="515" t="e">
        <f>+D43-D44</f>
        <v>#VALUE!</v>
      </c>
      <c r="E42" s="515" t="e">
        <f t="shared" si="0"/>
        <v>#VALUE!</v>
      </c>
      <c r="F42" s="489">
        <f>+ABS(IFERROR(VLOOKUP(A42,[50]Foglio2!A:B,2,0),0))</f>
        <v>0</v>
      </c>
      <c r="G42" s="505" t="e">
        <f t="shared" si="1"/>
        <v>#VALUE!</v>
      </c>
    </row>
    <row r="43" spans="1:7" s="509" customFormat="1" x14ac:dyDescent="0.25">
      <c r="A43" s="501" t="s">
        <v>1294</v>
      </c>
      <c r="B43" s="507" t="s">
        <v>3895</v>
      </c>
      <c r="C43" s="508" t="e">
        <f>SUMIF('[50]SP-PianoConti'!$C:$C,$A43,'[50]SP-PianoConti'!I:I)</f>
        <v>#VALUE!</v>
      </c>
      <c r="D43" s="508" t="e">
        <f>SUMIF('[50]SP-PianoConti'!$C:$C,$A43,'[50]SP-PianoConti'!K:K)</f>
        <v>#VALUE!</v>
      </c>
      <c r="E43" s="508" t="e">
        <f t="shared" si="0"/>
        <v>#VALUE!</v>
      </c>
      <c r="F43" s="489">
        <f>+ABS(IFERROR(VLOOKUP(A43,[50]Foglio2!A:B,2,0),0))</f>
        <v>7801497.4000000004</v>
      </c>
      <c r="G43" s="505" t="e">
        <f t="shared" si="1"/>
        <v>#VALUE!</v>
      </c>
    </row>
    <row r="44" spans="1:7" s="509" customFormat="1" x14ac:dyDescent="0.25">
      <c r="A44" s="501" t="s">
        <v>1296</v>
      </c>
      <c r="B44" s="507" t="s">
        <v>3896</v>
      </c>
      <c r="C44" s="508" t="e">
        <f>SUMIF('[50]SP-PianoConti'!$C:$C,$A44,'[50]SP-PianoConti'!I:I)</f>
        <v>#VALUE!</v>
      </c>
      <c r="D44" s="508" t="e">
        <f>SUMIF('[50]SP-PianoConti'!$C:$C,$A44,'[50]SP-PianoConti'!K:K)</f>
        <v>#VALUE!</v>
      </c>
      <c r="E44" s="508" t="e">
        <f t="shared" si="0"/>
        <v>#VALUE!</v>
      </c>
      <c r="F44" s="489">
        <f>+ABS(IFERROR(VLOOKUP(A44,[50]Foglio2!A:B,2,0),0))</f>
        <v>7423973.6500000004</v>
      </c>
      <c r="G44" s="505" t="e">
        <f t="shared" si="1"/>
        <v>#VALUE!</v>
      </c>
    </row>
    <row r="45" spans="1:7" s="511" customFormat="1" x14ac:dyDescent="0.25">
      <c r="A45" s="510" t="s">
        <v>1298</v>
      </c>
      <c r="B45" s="503" t="s">
        <v>1299</v>
      </c>
      <c r="C45" s="515" t="e">
        <f>+C46-C47</f>
        <v>#VALUE!</v>
      </c>
      <c r="D45" s="515" t="e">
        <f>+D46-D47</f>
        <v>#VALUE!</v>
      </c>
      <c r="E45" s="515" t="e">
        <f t="shared" si="0"/>
        <v>#VALUE!</v>
      </c>
      <c r="F45" s="489">
        <f>+ABS(IFERROR(VLOOKUP(A45,[50]Foglio2!A:B,2,0),0))</f>
        <v>0</v>
      </c>
      <c r="G45" s="505" t="e">
        <f t="shared" si="1"/>
        <v>#VALUE!</v>
      </c>
    </row>
    <row r="46" spans="1:7" s="509" customFormat="1" x14ac:dyDescent="0.25">
      <c r="A46" s="501" t="s">
        <v>1300</v>
      </c>
      <c r="B46" s="507" t="s">
        <v>3897</v>
      </c>
      <c r="C46" s="508" t="e">
        <f>SUMIF('[50]SP-PianoConti'!$C:$C,$A46,'[50]SP-PianoConti'!I:I)</f>
        <v>#VALUE!</v>
      </c>
      <c r="D46" s="508" t="e">
        <f>SUMIF('[50]SP-PianoConti'!$C:$C,$A46,'[50]SP-PianoConti'!K:K)</f>
        <v>#VALUE!</v>
      </c>
      <c r="E46" s="508" t="e">
        <f t="shared" si="0"/>
        <v>#VALUE!</v>
      </c>
      <c r="F46" s="489">
        <f>+ABS(IFERROR(VLOOKUP(A46,[50]Foglio2!A:B,2,0),0))</f>
        <v>74655038.329999998</v>
      </c>
      <c r="G46" s="505" t="e">
        <f t="shared" si="1"/>
        <v>#VALUE!</v>
      </c>
    </row>
    <row r="47" spans="1:7" s="509" customFormat="1" x14ac:dyDescent="0.25">
      <c r="A47" s="501" t="s">
        <v>1302</v>
      </c>
      <c r="B47" s="507" t="s">
        <v>3898</v>
      </c>
      <c r="C47" s="508" t="e">
        <f>SUMIF('[50]SP-PianoConti'!$C:$C,$A47,'[50]SP-PianoConti'!I:I)</f>
        <v>#VALUE!</v>
      </c>
      <c r="D47" s="508" t="e">
        <f>SUMIF('[50]SP-PianoConti'!$C:$C,$A47,'[50]SP-PianoConti'!K:K)</f>
        <v>#VALUE!</v>
      </c>
      <c r="E47" s="508" t="e">
        <f t="shared" si="0"/>
        <v>#VALUE!</v>
      </c>
      <c r="F47" s="489">
        <f>+ABS(IFERROR(VLOOKUP(A47,[50]Foglio2!A:B,2,0),0))</f>
        <v>60522473.850000001</v>
      </c>
      <c r="G47" s="505" t="e">
        <f t="shared" si="1"/>
        <v>#VALUE!</v>
      </c>
    </row>
    <row r="48" spans="1:7" s="511" customFormat="1" x14ac:dyDescent="0.25">
      <c r="A48" s="510" t="s">
        <v>1304</v>
      </c>
      <c r="B48" s="503" t="s">
        <v>1305</v>
      </c>
      <c r="C48" s="515" t="e">
        <f>+C49-C50</f>
        <v>#VALUE!</v>
      </c>
      <c r="D48" s="515" t="e">
        <f>+D49-D50</f>
        <v>#VALUE!</v>
      </c>
      <c r="E48" s="515" t="e">
        <f t="shared" si="0"/>
        <v>#VALUE!</v>
      </c>
      <c r="F48" s="489">
        <f>+ABS(IFERROR(VLOOKUP(A48,[50]Foglio2!A:B,2,0),0))</f>
        <v>0</v>
      </c>
      <c r="G48" s="505" t="e">
        <f t="shared" si="1"/>
        <v>#VALUE!</v>
      </c>
    </row>
    <row r="49" spans="1:7" s="509" customFormat="1" x14ac:dyDescent="0.25">
      <c r="A49" s="501" t="s">
        <v>1306</v>
      </c>
      <c r="B49" s="507" t="s">
        <v>3899</v>
      </c>
      <c r="C49" s="513" t="e">
        <f>SUMIF('[50]SP-PianoConti'!$C:$C,$A49,'[50]SP-PianoConti'!I:I)</f>
        <v>#VALUE!</v>
      </c>
      <c r="D49" s="508" t="e">
        <f>SUMIF('[50]SP-PianoConti'!$C:$C,$A49,'[50]SP-PianoConti'!K:K)</f>
        <v>#VALUE!</v>
      </c>
      <c r="E49" s="508" t="e">
        <f t="shared" si="0"/>
        <v>#VALUE!</v>
      </c>
      <c r="F49" s="489">
        <f>+ABS(IFERROR(VLOOKUP(A49,[50]Foglio2!A:B,2,0),0))</f>
        <v>7165205.9000000004</v>
      </c>
      <c r="G49" s="505" t="e">
        <f t="shared" si="1"/>
        <v>#VALUE!</v>
      </c>
    </row>
    <row r="50" spans="1:7" s="509" customFormat="1" x14ac:dyDescent="0.25">
      <c r="A50" s="501" t="s">
        <v>1308</v>
      </c>
      <c r="B50" s="507" t="s">
        <v>3900</v>
      </c>
      <c r="C50" s="513" t="e">
        <f>SUMIF('[50]SP-PianoConti'!$C:$C,$A50,'[50]SP-PianoConti'!I:I)</f>
        <v>#VALUE!</v>
      </c>
      <c r="D50" s="508" t="e">
        <f>SUMIF('[50]SP-PianoConti'!$C:$C,$A50,'[50]SP-PianoConti'!K:K)</f>
        <v>#VALUE!</v>
      </c>
      <c r="E50" s="508" t="e">
        <f t="shared" si="0"/>
        <v>#VALUE!</v>
      </c>
      <c r="F50" s="489">
        <f>+ABS(IFERROR(VLOOKUP(A50,[50]Foglio2!A:B,2,0),0))</f>
        <v>6602281.3300000001</v>
      </c>
      <c r="G50" s="505" t="e">
        <f t="shared" si="1"/>
        <v>#VALUE!</v>
      </c>
    </row>
    <row r="51" spans="1:7" s="511" customFormat="1" x14ac:dyDescent="0.25">
      <c r="A51" s="510" t="s">
        <v>1310</v>
      </c>
      <c r="B51" s="503" t="s">
        <v>1311</v>
      </c>
      <c r="C51" s="515" t="e">
        <f>+C52-C53</f>
        <v>#VALUE!</v>
      </c>
      <c r="D51" s="515" t="e">
        <f>+D52-D53</f>
        <v>#VALUE!</v>
      </c>
      <c r="E51" s="515" t="e">
        <f t="shared" si="0"/>
        <v>#VALUE!</v>
      </c>
      <c r="F51" s="489">
        <f>+ABS(IFERROR(VLOOKUP(A51,[50]Foglio2!A:B,2,0),0))</f>
        <v>0</v>
      </c>
      <c r="G51" s="505" t="e">
        <f t="shared" si="1"/>
        <v>#VALUE!</v>
      </c>
    </row>
    <row r="52" spans="1:7" s="509" customFormat="1" x14ac:dyDescent="0.25">
      <c r="A52" s="501" t="s">
        <v>1312</v>
      </c>
      <c r="B52" s="507" t="s">
        <v>3901</v>
      </c>
      <c r="C52" s="513" t="e">
        <f>SUMIF('[50]SP-PianoConti'!$C:$C,$A52,'[50]SP-PianoConti'!I:I)</f>
        <v>#VALUE!</v>
      </c>
      <c r="D52" s="508" t="e">
        <f>SUMIF('[50]SP-PianoConti'!$C:$C,$A52,'[50]SP-PianoConti'!K:K)</f>
        <v>#VALUE!</v>
      </c>
      <c r="E52" s="508" t="e">
        <f t="shared" si="0"/>
        <v>#VALUE!</v>
      </c>
      <c r="F52" s="489">
        <f>+ABS(IFERROR(VLOOKUP(A52,[50]Foglio2!A:B,2,0),0))</f>
        <v>1704996.33</v>
      </c>
      <c r="G52" s="505" t="e">
        <f t="shared" si="1"/>
        <v>#VALUE!</v>
      </c>
    </row>
    <row r="53" spans="1:7" s="509" customFormat="1" x14ac:dyDescent="0.25">
      <c r="A53" s="501" t="s">
        <v>1314</v>
      </c>
      <c r="B53" s="507" t="s">
        <v>3902</v>
      </c>
      <c r="C53" s="513" t="e">
        <f>SUMIF('[50]SP-PianoConti'!$C:$C,$A53,'[50]SP-PianoConti'!I:I)</f>
        <v>#VALUE!</v>
      </c>
      <c r="D53" s="508" t="e">
        <f>SUMIF('[50]SP-PianoConti'!$C:$C,$A53,'[50]SP-PianoConti'!K:K)</f>
        <v>#VALUE!</v>
      </c>
      <c r="E53" s="508" t="e">
        <f t="shared" si="0"/>
        <v>#VALUE!</v>
      </c>
      <c r="F53" s="489">
        <f>+ABS(IFERROR(VLOOKUP(A53,[50]Foglio2!A:B,2,0),0))</f>
        <v>1682427.31</v>
      </c>
      <c r="G53" s="505" t="e">
        <f t="shared" si="1"/>
        <v>#VALUE!</v>
      </c>
    </row>
    <row r="54" spans="1:7" s="511" customFormat="1" x14ac:dyDescent="0.25">
      <c r="A54" s="510" t="s">
        <v>1316</v>
      </c>
      <c r="B54" s="503" t="s">
        <v>1317</v>
      </c>
      <c r="C54" s="515" t="e">
        <f>SUMIF('[50]SP-PianoConti'!$C:$C,$A54,'[50]SP-PianoConti'!I:I)</f>
        <v>#VALUE!</v>
      </c>
      <c r="D54" s="515" t="e">
        <f>SUMIF('[50]SP-PianoConti'!$C:$C,$A54,'[50]SP-PianoConti'!K:K)</f>
        <v>#VALUE!</v>
      </c>
      <c r="E54" s="515" t="e">
        <f>+C54-D54</f>
        <v>#VALUE!</v>
      </c>
      <c r="F54" s="489">
        <f>+ABS(IFERROR(VLOOKUP(A54,[50]Foglio2!A:B,2,0),0))</f>
        <v>0</v>
      </c>
      <c r="G54" s="505" t="e">
        <f t="shared" si="1"/>
        <v>#VALUE!</v>
      </c>
    </row>
    <row r="55" spans="1:7" s="511" customFormat="1" x14ac:dyDescent="0.25">
      <c r="A55" s="510" t="s">
        <v>1318</v>
      </c>
      <c r="B55" s="503" t="s">
        <v>3071</v>
      </c>
      <c r="C55" s="515" t="e">
        <f>+C56-C57</f>
        <v>#VALUE!</v>
      </c>
      <c r="D55" s="515" t="e">
        <f>+D56-D57</f>
        <v>#VALUE!</v>
      </c>
      <c r="E55" s="515" t="e">
        <f t="shared" si="0"/>
        <v>#VALUE!</v>
      </c>
      <c r="F55" s="489">
        <f>+ABS(IFERROR(VLOOKUP(A55,[50]Foglio2!A:B,2,0),0))</f>
        <v>0</v>
      </c>
      <c r="G55" s="505" t="e">
        <f t="shared" si="1"/>
        <v>#VALUE!</v>
      </c>
    </row>
    <row r="56" spans="1:7" s="509" customFormat="1" x14ac:dyDescent="0.25">
      <c r="A56" s="501" t="s">
        <v>1320</v>
      </c>
      <c r="B56" s="507" t="s">
        <v>3903</v>
      </c>
      <c r="C56" s="508" t="e">
        <f>SUMIF('[50]SP-PianoConti'!$C:$C,$A56,'[50]SP-PianoConti'!I:I)</f>
        <v>#VALUE!</v>
      </c>
      <c r="D56" s="508" t="e">
        <f>SUMIF('[50]SP-PianoConti'!$C:$C,$A56,'[50]SP-PianoConti'!K:K)</f>
        <v>#VALUE!</v>
      </c>
      <c r="E56" s="508" t="e">
        <f t="shared" si="0"/>
        <v>#VALUE!</v>
      </c>
      <c r="F56" s="489">
        <f>+ABS(IFERROR(VLOOKUP(A56,[50]Foglio2!A:B,2,0),0))</f>
        <v>6269826.1600000001</v>
      </c>
      <c r="G56" s="505" t="e">
        <f t="shared" si="1"/>
        <v>#VALUE!</v>
      </c>
    </row>
    <row r="57" spans="1:7" s="509" customFormat="1" x14ac:dyDescent="0.25">
      <c r="A57" s="501" t="s">
        <v>1322</v>
      </c>
      <c r="B57" s="507" t="s">
        <v>3904</v>
      </c>
      <c r="C57" s="508" t="e">
        <f>SUMIF('[50]SP-PianoConti'!$C:$C,$A57,'[50]SP-PianoConti'!I:I)</f>
        <v>#VALUE!</v>
      </c>
      <c r="D57" s="508" t="e">
        <f>SUMIF('[50]SP-PianoConti'!$C:$C,$A57,'[50]SP-PianoConti'!K:K)</f>
        <v>#VALUE!</v>
      </c>
      <c r="E57" s="508" t="e">
        <f t="shared" si="0"/>
        <v>#VALUE!</v>
      </c>
      <c r="F57" s="489">
        <f>+ABS(IFERROR(VLOOKUP(A57,[50]Foglio2!A:B,2,0),0))</f>
        <v>5850060</v>
      </c>
      <c r="G57" s="505" t="e">
        <f t="shared" si="1"/>
        <v>#VALUE!</v>
      </c>
    </row>
    <row r="58" spans="1:7" s="511" customFormat="1" x14ac:dyDescent="0.25">
      <c r="A58" s="510" t="s">
        <v>1324</v>
      </c>
      <c r="B58" s="503" t="s">
        <v>1325</v>
      </c>
      <c r="C58" s="515" t="e">
        <f>SUMIF('[50]SP-PianoConti'!$C:$C,$A58,'[50]SP-PianoConti'!I:I)</f>
        <v>#VALUE!</v>
      </c>
      <c r="D58" s="515" t="e">
        <f>SUMIF('[50]SP-PianoConti'!$C:$C,$A58,'[50]SP-PianoConti'!K:K)</f>
        <v>#VALUE!</v>
      </c>
      <c r="E58" s="515" t="e">
        <f t="shared" si="0"/>
        <v>#VALUE!</v>
      </c>
      <c r="F58" s="489">
        <f>+ABS(IFERROR(VLOOKUP(A58,[50]Foglio2!A:B,2,0),0))</f>
        <v>1790349.56</v>
      </c>
      <c r="G58" s="505" t="e">
        <f t="shared" si="1"/>
        <v>#VALUE!</v>
      </c>
    </row>
    <row r="59" spans="1:7" s="511" customFormat="1" x14ac:dyDescent="0.25">
      <c r="A59" s="510" t="s">
        <v>1326</v>
      </c>
      <c r="B59" s="503" t="s">
        <v>3074</v>
      </c>
      <c r="C59" s="515" t="e">
        <f>SUM(C60:C67)</f>
        <v>#VALUE!</v>
      </c>
      <c r="D59" s="515" t="e">
        <f>SUM(D60:D67)</f>
        <v>#VALUE!</v>
      </c>
      <c r="E59" s="515" t="e">
        <f t="shared" si="0"/>
        <v>#VALUE!</v>
      </c>
      <c r="F59" s="489">
        <f>+ABS(IFERROR(VLOOKUP(A59,[50]Foglio2!A:B,2,0),0))</f>
        <v>0</v>
      </c>
      <c r="G59" s="505" t="e">
        <f t="shared" si="1"/>
        <v>#VALUE!</v>
      </c>
    </row>
    <row r="60" spans="1:7" s="511" customFormat="1" x14ac:dyDescent="0.25">
      <c r="A60" s="502" t="s">
        <v>1328</v>
      </c>
      <c r="B60" s="517" t="s">
        <v>3905</v>
      </c>
      <c r="C60" s="515" t="e">
        <f>SUMIF('[50]SP-PianoConti'!$C:$C,$A60,'[50]SP-PianoConti'!I:I)</f>
        <v>#VALUE!</v>
      </c>
      <c r="D60" s="515" t="e">
        <f>SUMIF('[50]SP-PianoConti'!$C:$C,$A60,'[50]SP-PianoConti'!K:K)</f>
        <v>#VALUE!</v>
      </c>
      <c r="E60" s="515" t="e">
        <f t="shared" si="0"/>
        <v>#VALUE!</v>
      </c>
      <c r="F60" s="489">
        <f>+ABS(IFERROR(VLOOKUP(A60,[50]Foglio2!A:B,2,0),0))</f>
        <v>0</v>
      </c>
      <c r="G60" s="505" t="e">
        <f t="shared" si="1"/>
        <v>#VALUE!</v>
      </c>
    </row>
    <row r="61" spans="1:7" s="511" customFormat="1" x14ac:dyDescent="0.25">
      <c r="A61" s="502" t="s">
        <v>1330</v>
      </c>
      <c r="B61" s="517" t="s">
        <v>3906</v>
      </c>
      <c r="C61" s="515" t="e">
        <f>SUMIF('[50]SP-PianoConti'!$C:$C,$A61,'[50]SP-PianoConti'!I:I)</f>
        <v>#VALUE!</v>
      </c>
      <c r="D61" s="515" t="e">
        <f>SUMIF('[50]SP-PianoConti'!$C:$C,$A61,'[50]SP-PianoConti'!K:K)</f>
        <v>#VALUE!</v>
      </c>
      <c r="E61" s="515" t="e">
        <f t="shared" si="0"/>
        <v>#VALUE!</v>
      </c>
      <c r="F61" s="489">
        <f>+ABS(IFERROR(VLOOKUP(A61,[50]Foglio2!A:B,2,0),0))</f>
        <v>0</v>
      </c>
      <c r="G61" s="505" t="e">
        <f t="shared" si="1"/>
        <v>#VALUE!</v>
      </c>
    </row>
    <row r="62" spans="1:7" s="511" customFormat="1" x14ac:dyDescent="0.25">
      <c r="A62" s="502" t="s">
        <v>1332</v>
      </c>
      <c r="B62" s="517" t="s">
        <v>3907</v>
      </c>
      <c r="C62" s="515" t="e">
        <f>SUMIF('[50]SP-PianoConti'!$C:$C,$A62,'[50]SP-PianoConti'!I:I)</f>
        <v>#VALUE!</v>
      </c>
      <c r="D62" s="515" t="e">
        <f>SUMIF('[50]SP-PianoConti'!$C:$C,$A62,'[50]SP-PianoConti'!K:K)</f>
        <v>#VALUE!</v>
      </c>
      <c r="E62" s="515" t="e">
        <f t="shared" si="0"/>
        <v>#VALUE!</v>
      </c>
      <c r="F62" s="489">
        <f>+ABS(IFERROR(VLOOKUP(A62,[50]Foglio2!A:B,2,0),0))</f>
        <v>0</v>
      </c>
      <c r="G62" s="505" t="e">
        <f t="shared" si="1"/>
        <v>#VALUE!</v>
      </c>
    </row>
    <row r="63" spans="1:7" s="511" customFormat="1" x14ac:dyDescent="0.25">
      <c r="A63" s="502" t="s">
        <v>1334</v>
      </c>
      <c r="B63" s="517" t="s">
        <v>3908</v>
      </c>
      <c r="C63" s="515" t="e">
        <f>SUMIF('[50]SP-PianoConti'!$C:$C,$A63,'[50]SP-PianoConti'!I:I)</f>
        <v>#VALUE!</v>
      </c>
      <c r="D63" s="515" t="e">
        <f>SUMIF('[50]SP-PianoConti'!$C:$C,$A63,'[50]SP-PianoConti'!K:K)</f>
        <v>#VALUE!</v>
      </c>
      <c r="E63" s="515" t="e">
        <f t="shared" si="0"/>
        <v>#VALUE!</v>
      </c>
      <c r="F63" s="489">
        <f>+ABS(IFERROR(VLOOKUP(A63,[50]Foglio2!A:B,2,0),0))</f>
        <v>0</v>
      </c>
      <c r="G63" s="505" t="e">
        <f t="shared" si="1"/>
        <v>#VALUE!</v>
      </c>
    </row>
    <row r="64" spans="1:7" s="511" customFormat="1" x14ac:dyDescent="0.25">
      <c r="A64" s="502" t="s">
        <v>1336</v>
      </c>
      <c r="B64" s="517" t="s">
        <v>3909</v>
      </c>
      <c r="C64" s="515" t="e">
        <f>SUMIF('[50]SP-PianoConti'!$C:$C,$A64,'[50]SP-PianoConti'!I:I)</f>
        <v>#VALUE!</v>
      </c>
      <c r="D64" s="515" t="e">
        <f>SUMIF('[50]SP-PianoConti'!$C:$C,$A64,'[50]SP-PianoConti'!K:K)</f>
        <v>#VALUE!</v>
      </c>
      <c r="E64" s="515" t="e">
        <f t="shared" si="0"/>
        <v>#VALUE!</v>
      </c>
      <c r="F64" s="489">
        <f>+ABS(IFERROR(VLOOKUP(A64,[50]Foglio2!A:B,2,0),0))</f>
        <v>0</v>
      </c>
      <c r="G64" s="505" t="e">
        <f t="shared" si="1"/>
        <v>#VALUE!</v>
      </c>
    </row>
    <row r="65" spans="1:7" s="511" customFormat="1" x14ac:dyDescent="0.25">
      <c r="A65" s="502" t="s">
        <v>1338</v>
      </c>
      <c r="B65" s="517" t="s">
        <v>3910</v>
      </c>
      <c r="C65" s="515" t="e">
        <f>SUMIF('[50]SP-PianoConti'!$C:$C,$A65,'[50]SP-PianoConti'!I:I)</f>
        <v>#VALUE!</v>
      </c>
      <c r="D65" s="515" t="e">
        <f>SUMIF('[50]SP-PianoConti'!$C:$C,$A65,'[50]SP-PianoConti'!K:K)</f>
        <v>#VALUE!</v>
      </c>
      <c r="E65" s="515" t="e">
        <f t="shared" si="0"/>
        <v>#VALUE!</v>
      </c>
      <c r="F65" s="489">
        <f>+ABS(IFERROR(VLOOKUP(A65,[50]Foglio2!A:B,2,0),0))</f>
        <v>0</v>
      </c>
      <c r="G65" s="505" t="e">
        <f t="shared" si="1"/>
        <v>#VALUE!</v>
      </c>
    </row>
    <row r="66" spans="1:7" s="511" customFormat="1" x14ac:dyDescent="0.25">
      <c r="A66" s="502" t="s">
        <v>1340</v>
      </c>
      <c r="B66" s="517" t="s">
        <v>3911</v>
      </c>
      <c r="C66" s="515" t="e">
        <f>SUMIF('[50]SP-PianoConti'!$C:$C,$A66,'[50]SP-PianoConti'!I:I)</f>
        <v>#VALUE!</v>
      </c>
      <c r="D66" s="515" t="e">
        <f>SUMIF('[50]SP-PianoConti'!$C:$C,$A66,'[50]SP-PianoConti'!K:K)</f>
        <v>#VALUE!</v>
      </c>
      <c r="E66" s="515" t="e">
        <f t="shared" si="0"/>
        <v>#VALUE!</v>
      </c>
      <c r="F66" s="489">
        <f>+ABS(IFERROR(VLOOKUP(A66,[50]Foglio2!A:B,2,0),0))</f>
        <v>0</v>
      </c>
      <c r="G66" s="505" t="e">
        <f t="shared" si="1"/>
        <v>#VALUE!</v>
      </c>
    </row>
    <row r="67" spans="1:7" s="511" customFormat="1" x14ac:dyDescent="0.25">
      <c r="A67" s="502" t="s">
        <v>1342</v>
      </c>
      <c r="B67" s="517" t="s">
        <v>3912</v>
      </c>
      <c r="C67" s="515" t="e">
        <f>SUMIF('[50]SP-PianoConti'!$C:$C,$A67,'[50]SP-PianoConti'!I:I)</f>
        <v>#VALUE!</v>
      </c>
      <c r="D67" s="515" t="e">
        <f>SUMIF('[50]SP-PianoConti'!$C:$C,$A67,'[50]SP-PianoConti'!K:K)</f>
        <v>#VALUE!</v>
      </c>
      <c r="E67" s="515" t="e">
        <f t="shared" si="0"/>
        <v>#VALUE!</v>
      </c>
      <c r="F67" s="489">
        <f>+ABS(IFERROR(VLOOKUP(A67,[50]Foglio2!A:B,2,0),0))</f>
        <v>0</v>
      </c>
      <c r="G67" s="505" t="e">
        <f t="shared" si="1"/>
        <v>#VALUE!</v>
      </c>
    </row>
    <row r="68" spans="1:7" s="509" customFormat="1" x14ac:dyDescent="0.25">
      <c r="A68" s="514" t="s">
        <v>1344</v>
      </c>
      <c r="B68" s="499" t="s">
        <v>1345</v>
      </c>
      <c r="C68" s="500" t="e">
        <f>+C69+C74</f>
        <v>#VALUE!</v>
      </c>
      <c r="D68" s="500" t="e">
        <f>+D69+D74</f>
        <v>#VALUE!</v>
      </c>
      <c r="E68" s="500" t="e">
        <f t="shared" si="0"/>
        <v>#VALUE!</v>
      </c>
      <c r="F68" s="489">
        <f>+ABS(IFERROR(VLOOKUP(A68,[50]Foglio2!A:B,2,0),0))</f>
        <v>0</v>
      </c>
      <c r="G68" s="505" t="e">
        <f t="shared" si="1"/>
        <v>#VALUE!</v>
      </c>
    </row>
    <row r="69" spans="1:7" s="511" customFormat="1" x14ac:dyDescent="0.25">
      <c r="A69" s="510" t="s">
        <v>1346</v>
      </c>
      <c r="B69" s="503" t="s">
        <v>1347</v>
      </c>
      <c r="C69" s="515" t="e">
        <f>SUM(C70:C73)</f>
        <v>#VALUE!</v>
      </c>
      <c r="D69" s="515" t="e">
        <f>SUM(D70:D73)</f>
        <v>#VALUE!</v>
      </c>
      <c r="E69" s="515" t="e">
        <f t="shared" si="0"/>
        <v>#VALUE!</v>
      </c>
      <c r="F69" s="489">
        <f>+ABS(IFERROR(VLOOKUP(A69,[50]Foglio2!A:B,2,0),0))</f>
        <v>0</v>
      </c>
      <c r="G69" s="505" t="e">
        <f t="shared" si="1"/>
        <v>#VALUE!</v>
      </c>
    </row>
    <row r="70" spans="1:7" s="509" customFormat="1" x14ac:dyDescent="0.25">
      <c r="A70" s="501" t="s">
        <v>1348</v>
      </c>
      <c r="B70" s="507" t="s">
        <v>3913</v>
      </c>
      <c r="C70" s="508" t="e">
        <f>SUMIF('[50]SP-PianoConti'!$C:$C,$A70,'[50]SP-PianoConti'!I:I)</f>
        <v>#VALUE!</v>
      </c>
      <c r="D70" s="508" t="e">
        <f>SUMIF('[50]SP-PianoConti'!$C:$C,$A70,'[50]SP-PianoConti'!K:K)</f>
        <v>#VALUE!</v>
      </c>
      <c r="E70" s="508" t="e">
        <f t="shared" si="0"/>
        <v>#VALUE!</v>
      </c>
      <c r="F70" s="489">
        <f>+ABS(IFERROR(VLOOKUP(A70,[50]Foglio2!A:B,2,0),0))</f>
        <v>0</v>
      </c>
      <c r="G70" s="505" t="e">
        <f t="shared" ref="G70:G133" si="2">+C70-F70</f>
        <v>#VALUE!</v>
      </c>
    </row>
    <row r="71" spans="1:7" s="509" customFormat="1" x14ac:dyDescent="0.25">
      <c r="A71" s="501" t="s">
        <v>1350</v>
      </c>
      <c r="B71" s="507" t="s">
        <v>3914</v>
      </c>
      <c r="C71" s="508" t="e">
        <f>SUMIF('[50]SP-PianoConti'!$C:$C,$A71,'[50]SP-PianoConti'!I:I)</f>
        <v>#VALUE!</v>
      </c>
      <c r="D71" s="508" t="e">
        <f>SUMIF('[50]SP-PianoConti'!$C:$C,$A71,'[50]SP-PianoConti'!K:K)</f>
        <v>#VALUE!</v>
      </c>
      <c r="E71" s="508" t="e">
        <f t="shared" si="0"/>
        <v>#VALUE!</v>
      </c>
      <c r="F71" s="489">
        <f>+ABS(IFERROR(VLOOKUP(A71,[50]Foglio2!A:B,2,0),0))</f>
        <v>0</v>
      </c>
      <c r="G71" s="505" t="e">
        <f t="shared" si="2"/>
        <v>#VALUE!</v>
      </c>
    </row>
    <row r="72" spans="1:7" s="509" customFormat="1" x14ac:dyDescent="0.25">
      <c r="A72" s="501" t="s">
        <v>1352</v>
      </c>
      <c r="B72" s="507" t="s">
        <v>3915</v>
      </c>
      <c r="C72" s="508" t="e">
        <f>SUMIF('[50]SP-PianoConti'!$C:$C,$A72,'[50]SP-PianoConti'!I:I)</f>
        <v>#VALUE!</v>
      </c>
      <c r="D72" s="508" t="e">
        <f>SUMIF('[50]SP-PianoConti'!$C:$C,$A72,'[50]SP-PianoConti'!K:K)</f>
        <v>#VALUE!</v>
      </c>
      <c r="E72" s="508" t="e">
        <f t="shared" si="0"/>
        <v>#VALUE!</v>
      </c>
      <c r="F72" s="489">
        <f>+ABS(IFERROR(VLOOKUP(A72,[50]Foglio2!A:B,2,0),0))</f>
        <v>0</v>
      </c>
      <c r="G72" s="505" t="e">
        <f t="shared" si="2"/>
        <v>#VALUE!</v>
      </c>
    </row>
    <row r="73" spans="1:7" s="509" customFormat="1" x14ac:dyDescent="0.25">
      <c r="A73" s="501" t="s">
        <v>1354</v>
      </c>
      <c r="B73" s="507" t="s">
        <v>3916</v>
      </c>
      <c r="C73" s="508" t="e">
        <f>SUMIF('[50]SP-PianoConti'!$C:$C,$A73,'[50]SP-PianoConti'!I:I)</f>
        <v>#VALUE!</v>
      </c>
      <c r="D73" s="508" t="e">
        <f>SUMIF('[50]SP-PianoConti'!$C:$C,$A73,'[50]SP-PianoConti'!K:K)</f>
        <v>#VALUE!</v>
      </c>
      <c r="E73" s="508" t="e">
        <f t="shared" si="0"/>
        <v>#VALUE!</v>
      </c>
      <c r="F73" s="489">
        <f>+ABS(IFERROR(VLOOKUP(A73,[50]Foglio2!A:B,2,0),0))</f>
        <v>0</v>
      </c>
      <c r="G73" s="505" t="e">
        <f t="shared" si="2"/>
        <v>#VALUE!</v>
      </c>
    </row>
    <row r="74" spans="1:7" s="511" customFormat="1" x14ac:dyDescent="0.25">
      <c r="A74" s="510" t="s">
        <v>1356</v>
      </c>
      <c r="B74" s="503" t="s">
        <v>1357</v>
      </c>
      <c r="C74" s="515" t="e">
        <f>SUM(C75:C76)</f>
        <v>#VALUE!</v>
      </c>
      <c r="D74" s="515" t="e">
        <f>SUM(D75:D76)</f>
        <v>#VALUE!</v>
      </c>
      <c r="E74" s="515" t="e">
        <f t="shared" si="0"/>
        <v>#VALUE!</v>
      </c>
      <c r="F74" s="489">
        <f>+ABS(IFERROR(VLOOKUP(A74,[50]Foglio2!A:B,2,0),0))</f>
        <v>0</v>
      </c>
      <c r="G74" s="505" t="e">
        <f t="shared" si="2"/>
        <v>#VALUE!</v>
      </c>
    </row>
    <row r="75" spans="1:7" s="511" customFormat="1" x14ac:dyDescent="0.25">
      <c r="A75" s="502" t="s">
        <v>1358</v>
      </c>
      <c r="B75" s="507" t="s">
        <v>3917</v>
      </c>
      <c r="C75" s="515" t="e">
        <f>SUMIF('[50]SP-PianoConti'!$C:$C,$A75,'[50]SP-PianoConti'!I:I)</f>
        <v>#VALUE!</v>
      </c>
      <c r="D75" s="515" t="e">
        <f>SUMIF('[50]SP-PianoConti'!$C:$C,$A75,'[50]SP-PianoConti'!K:K)</f>
        <v>#VALUE!</v>
      </c>
      <c r="E75" s="515" t="e">
        <f t="shared" si="0"/>
        <v>#VALUE!</v>
      </c>
      <c r="F75" s="489">
        <f>+ABS(IFERROR(VLOOKUP(A75,[50]Foglio2!A:B,2,0),0))</f>
        <v>122561.03</v>
      </c>
      <c r="G75" s="505" t="e">
        <f t="shared" si="2"/>
        <v>#VALUE!</v>
      </c>
    </row>
    <row r="76" spans="1:7" s="511" customFormat="1" x14ac:dyDescent="0.25">
      <c r="A76" s="502" t="s">
        <v>1360</v>
      </c>
      <c r="B76" s="507" t="s">
        <v>3918</v>
      </c>
      <c r="C76" s="515" t="e">
        <f>SUM(C77:C80)</f>
        <v>#VALUE!</v>
      </c>
      <c r="D76" s="515" t="e">
        <f>SUM(D77:D80)</f>
        <v>#VALUE!</v>
      </c>
      <c r="E76" s="515" t="e">
        <f t="shared" si="0"/>
        <v>#VALUE!</v>
      </c>
      <c r="F76" s="489">
        <f>+ABS(IFERROR(VLOOKUP(A76,[50]Foglio2!A:B,2,0),0))</f>
        <v>0</v>
      </c>
      <c r="G76" s="505" t="e">
        <f t="shared" si="2"/>
        <v>#VALUE!</v>
      </c>
    </row>
    <row r="77" spans="1:7" s="511" customFormat="1" x14ac:dyDescent="0.25">
      <c r="A77" s="502" t="s">
        <v>1362</v>
      </c>
      <c r="B77" s="507" t="s">
        <v>3919</v>
      </c>
      <c r="C77" s="515" t="e">
        <f>SUMIF('[50]SP-PianoConti'!$C:$C,$A77,'[50]SP-PianoConti'!I:I)</f>
        <v>#VALUE!</v>
      </c>
      <c r="D77" s="515" t="e">
        <f>SUMIF('[50]SP-PianoConti'!$C:$C,$A77,'[50]SP-PianoConti'!K:K)</f>
        <v>#VALUE!</v>
      </c>
      <c r="E77" s="515" t="e">
        <f t="shared" si="0"/>
        <v>#VALUE!</v>
      </c>
      <c r="F77" s="489">
        <f>+ABS(IFERROR(VLOOKUP(A77,[50]Foglio2!A:B,2,0),0))</f>
        <v>0</v>
      </c>
      <c r="G77" s="505" t="e">
        <f t="shared" si="2"/>
        <v>#VALUE!</v>
      </c>
    </row>
    <row r="78" spans="1:7" s="511" customFormat="1" x14ac:dyDescent="0.25">
      <c r="A78" s="502" t="s">
        <v>1364</v>
      </c>
      <c r="B78" s="507" t="s">
        <v>3920</v>
      </c>
      <c r="C78" s="515" t="e">
        <f>SUMIF('[50]SP-PianoConti'!$C:$C,$A78,'[50]SP-PianoConti'!I:I)</f>
        <v>#VALUE!</v>
      </c>
      <c r="D78" s="515" t="e">
        <f>SUMIF('[50]SP-PianoConti'!$C:$C,$A78,'[50]SP-PianoConti'!K:K)</f>
        <v>#VALUE!</v>
      </c>
      <c r="E78" s="515" t="e">
        <f t="shared" si="0"/>
        <v>#VALUE!</v>
      </c>
      <c r="F78" s="489">
        <f>+ABS(IFERROR(VLOOKUP(A78,[50]Foglio2!A:B,2,0),0))</f>
        <v>0</v>
      </c>
      <c r="G78" s="505" t="e">
        <f t="shared" si="2"/>
        <v>#VALUE!</v>
      </c>
    </row>
    <row r="79" spans="1:7" s="511" customFormat="1" x14ac:dyDescent="0.25">
      <c r="A79" s="502" t="s">
        <v>1366</v>
      </c>
      <c r="B79" s="507" t="s">
        <v>3921</v>
      </c>
      <c r="C79" s="515" t="e">
        <f>SUMIF('[50]SP-PianoConti'!$C:$C,$A79,'[50]SP-PianoConti'!I:I)</f>
        <v>#VALUE!</v>
      </c>
      <c r="D79" s="515" t="e">
        <f>SUMIF('[50]SP-PianoConti'!$C:$C,$A79,'[50]SP-PianoConti'!K:K)</f>
        <v>#VALUE!</v>
      </c>
      <c r="E79" s="515" t="e">
        <f t="shared" si="0"/>
        <v>#VALUE!</v>
      </c>
      <c r="F79" s="489">
        <f>+ABS(IFERROR(VLOOKUP(A79,[50]Foglio2!A:B,2,0),0))</f>
        <v>0</v>
      </c>
      <c r="G79" s="505" t="e">
        <f t="shared" si="2"/>
        <v>#VALUE!</v>
      </c>
    </row>
    <row r="80" spans="1:7" s="511" customFormat="1" x14ac:dyDescent="0.25">
      <c r="A80" s="502" t="s">
        <v>1368</v>
      </c>
      <c r="B80" s="507" t="s">
        <v>3922</v>
      </c>
      <c r="C80" s="515" t="e">
        <f>SUMIF('[50]SP-PianoConti'!$C:$C,$A80,'[50]SP-PianoConti'!I:I)</f>
        <v>#VALUE!</v>
      </c>
      <c r="D80" s="515" t="e">
        <f>SUMIF('[50]SP-PianoConti'!$C:$C,$A80,'[50]SP-PianoConti'!K:K)</f>
        <v>#VALUE!</v>
      </c>
      <c r="E80" s="515" t="e">
        <f t="shared" si="0"/>
        <v>#VALUE!</v>
      </c>
      <c r="F80" s="489">
        <f>+ABS(IFERROR(VLOOKUP(A80,[50]Foglio2!A:B,2,0),0))</f>
        <v>0</v>
      </c>
      <c r="G80" s="505" t="e">
        <f t="shared" si="2"/>
        <v>#VALUE!</v>
      </c>
    </row>
    <row r="81" spans="1:7" s="509" customFormat="1" x14ac:dyDescent="0.25">
      <c r="A81" s="514" t="s">
        <v>1370</v>
      </c>
      <c r="B81" s="499" t="s">
        <v>1371</v>
      </c>
      <c r="C81" s="500" t="e">
        <f>+C82+C101+C163+C166</f>
        <v>#VALUE!</v>
      </c>
      <c r="D81" s="500" t="e">
        <f>+D82+D101+D163+D166</f>
        <v>#VALUE!</v>
      </c>
      <c r="E81" s="500" t="e">
        <f t="shared" si="0"/>
        <v>#VALUE!</v>
      </c>
      <c r="F81" s="489">
        <f>+ABS(IFERROR(VLOOKUP(A81,[50]Foglio2!A:B,2,0),0))</f>
        <v>0</v>
      </c>
      <c r="G81" s="505" t="e">
        <f t="shared" si="2"/>
        <v>#VALUE!</v>
      </c>
    </row>
    <row r="82" spans="1:7" s="509" customFormat="1" x14ac:dyDescent="0.25">
      <c r="A82" s="514" t="s">
        <v>1372</v>
      </c>
      <c r="B82" s="499" t="s">
        <v>1373</v>
      </c>
      <c r="C82" s="500" t="e">
        <f>+C83+C93</f>
        <v>#VALUE!</v>
      </c>
      <c r="D82" s="500" t="e">
        <f>+D83+D93</f>
        <v>#VALUE!</v>
      </c>
      <c r="E82" s="500" t="e">
        <f t="shared" si="0"/>
        <v>#VALUE!</v>
      </c>
      <c r="F82" s="489">
        <f>+ABS(IFERROR(VLOOKUP(A82,[50]Foglio2!A:B,2,0),0))</f>
        <v>0</v>
      </c>
      <c r="G82" s="505" t="e">
        <f t="shared" si="2"/>
        <v>#VALUE!</v>
      </c>
    </row>
    <row r="83" spans="1:7" s="511" customFormat="1" x14ac:dyDescent="0.25">
      <c r="A83" s="518" t="s">
        <v>1374</v>
      </c>
      <c r="B83" s="503" t="s">
        <v>3092</v>
      </c>
      <c r="C83" s="515" t="e">
        <f>SUM(C84:C92)</f>
        <v>#VALUE!</v>
      </c>
      <c r="D83" s="515" t="e">
        <f>SUM(D84:D92)</f>
        <v>#VALUE!</v>
      </c>
      <c r="E83" s="515" t="e">
        <f t="shared" si="0"/>
        <v>#VALUE!</v>
      </c>
      <c r="F83" s="489">
        <f>+ABS(IFERROR(VLOOKUP(A83,[50]Foglio2!A:B,2,0),0))</f>
        <v>0</v>
      </c>
      <c r="G83" s="505" t="e">
        <f t="shared" si="2"/>
        <v>#VALUE!</v>
      </c>
    </row>
    <row r="84" spans="1:7" s="509" customFormat="1" x14ac:dyDescent="0.25">
      <c r="A84" s="501" t="s">
        <v>1376</v>
      </c>
      <c r="B84" s="507" t="s">
        <v>3923</v>
      </c>
      <c r="C84" s="508" t="e">
        <f>SUMIF('[50]SP-PianoConti'!$C:$C,$A84,'[50]SP-PianoConti'!I:I)</f>
        <v>#VALUE!</v>
      </c>
      <c r="D84" s="508" t="e">
        <f>SUMIF('[50]SP-PianoConti'!$C:$C,$A84,'[50]SP-PianoConti'!K:K)</f>
        <v>#VALUE!</v>
      </c>
      <c r="E84" s="508" t="e">
        <f t="shared" si="0"/>
        <v>#VALUE!</v>
      </c>
      <c r="F84" s="489">
        <f>+ABS(IFERROR(VLOOKUP(A84,[50]Foglio2!A:B,2,0),0))</f>
        <v>5616848.6600000001</v>
      </c>
      <c r="G84" s="505" t="e">
        <f t="shared" si="2"/>
        <v>#VALUE!</v>
      </c>
    </row>
    <row r="85" spans="1:7" s="509" customFormat="1" x14ac:dyDescent="0.25">
      <c r="A85" s="501" t="s">
        <v>1378</v>
      </c>
      <c r="B85" s="507" t="s">
        <v>3924</v>
      </c>
      <c r="C85" s="508" t="e">
        <f>SUMIF('[50]SP-PianoConti'!$C:$C,$A85,'[50]SP-PianoConti'!I:I)</f>
        <v>#VALUE!</v>
      </c>
      <c r="D85" s="508" t="e">
        <f>SUMIF('[50]SP-PianoConti'!$C:$C,$A85,'[50]SP-PianoConti'!K:K)</f>
        <v>#VALUE!</v>
      </c>
      <c r="E85" s="508" t="e">
        <f t="shared" si="0"/>
        <v>#VALUE!</v>
      </c>
      <c r="F85" s="489">
        <f>+ABS(IFERROR(VLOOKUP(A85,[50]Foglio2!A:B,2,0),0))</f>
        <v>90332.34</v>
      </c>
      <c r="G85" s="505" t="e">
        <f t="shared" si="2"/>
        <v>#VALUE!</v>
      </c>
    </row>
    <row r="86" spans="1:7" s="509" customFormat="1" x14ac:dyDescent="0.25">
      <c r="A86" s="501" t="s">
        <v>1380</v>
      </c>
      <c r="B86" s="507" t="s">
        <v>3925</v>
      </c>
      <c r="C86" s="508" t="e">
        <f>SUMIF('[50]SP-PianoConti'!$C:$C,$A86,'[50]SP-PianoConti'!I:I)</f>
        <v>#VALUE!</v>
      </c>
      <c r="D86" s="508" t="e">
        <f>SUMIF('[50]SP-PianoConti'!$C:$C,$A86,'[50]SP-PianoConti'!K:K)</f>
        <v>#VALUE!</v>
      </c>
      <c r="E86" s="508" t="e">
        <f t="shared" si="0"/>
        <v>#VALUE!</v>
      </c>
      <c r="F86" s="489">
        <f>+ABS(IFERROR(VLOOKUP(A86,[50]Foglio2!A:B,2,0),0))</f>
        <v>2448146.62</v>
      </c>
      <c r="G86" s="505" t="e">
        <f t="shared" si="2"/>
        <v>#VALUE!</v>
      </c>
    </row>
    <row r="87" spans="1:7" s="509" customFormat="1" x14ac:dyDescent="0.25">
      <c r="A87" s="501" t="s">
        <v>1382</v>
      </c>
      <c r="B87" s="507" t="s">
        <v>3926</v>
      </c>
      <c r="C87" s="508" t="e">
        <f>SUMIF('[50]SP-PianoConti'!$C:$C,$A87,'[50]SP-PianoConti'!I:I)</f>
        <v>#VALUE!</v>
      </c>
      <c r="D87" s="508" t="e">
        <f>SUMIF('[50]SP-PianoConti'!$C:$C,$A87,'[50]SP-PianoConti'!K:K)</f>
        <v>#VALUE!</v>
      </c>
      <c r="E87" s="508" t="e">
        <f t="shared" si="0"/>
        <v>#VALUE!</v>
      </c>
      <c r="F87" s="489">
        <f>+ABS(IFERROR(VLOOKUP(A87,[50]Foglio2!A:B,2,0),0))</f>
        <v>86803.87</v>
      </c>
      <c r="G87" s="505" t="e">
        <f t="shared" si="2"/>
        <v>#VALUE!</v>
      </c>
    </row>
    <row r="88" spans="1:7" s="509" customFormat="1" x14ac:dyDescent="0.25">
      <c r="A88" s="501" t="s">
        <v>1384</v>
      </c>
      <c r="B88" s="507" t="s">
        <v>3927</v>
      </c>
      <c r="C88" s="508" t="e">
        <f>SUMIF('[50]SP-PianoConti'!$C:$C,$A88,'[50]SP-PianoConti'!I:I)</f>
        <v>#VALUE!</v>
      </c>
      <c r="D88" s="508" t="e">
        <f>SUMIF('[50]SP-PianoConti'!$C:$C,$A88,'[50]SP-PianoConti'!K:K)</f>
        <v>#VALUE!</v>
      </c>
      <c r="E88" s="508" t="e">
        <f t="shared" si="0"/>
        <v>#VALUE!</v>
      </c>
      <c r="F88" s="489">
        <f>+ABS(IFERROR(VLOOKUP(A88,[50]Foglio2!A:B,2,0),0))</f>
        <v>1099594.8600000001</v>
      </c>
      <c r="G88" s="505" t="e">
        <f t="shared" si="2"/>
        <v>#VALUE!</v>
      </c>
    </row>
    <row r="89" spans="1:7" s="509" customFormat="1" x14ac:dyDescent="0.25">
      <c r="A89" s="501" t="s">
        <v>1386</v>
      </c>
      <c r="B89" s="507" t="s">
        <v>3928</v>
      </c>
      <c r="C89" s="508" t="e">
        <f>SUMIF('[50]SP-PianoConti'!$C:$C,$A89,'[50]SP-PianoConti'!I:I)</f>
        <v>#VALUE!</v>
      </c>
      <c r="D89" s="508" t="e">
        <f>SUMIF('[50]SP-PianoConti'!$C:$C,$A89,'[50]SP-PianoConti'!K:K)</f>
        <v>#VALUE!</v>
      </c>
      <c r="E89" s="508" t="e">
        <f t="shared" si="0"/>
        <v>#VALUE!</v>
      </c>
      <c r="F89" s="489">
        <f>+ABS(IFERROR(VLOOKUP(A89,[50]Foglio2!A:B,2,0),0))</f>
        <v>0</v>
      </c>
      <c r="G89" s="505" t="e">
        <f t="shared" si="2"/>
        <v>#VALUE!</v>
      </c>
    </row>
    <row r="90" spans="1:7" s="509" customFormat="1" x14ac:dyDescent="0.25">
      <c r="A90" s="501" t="s">
        <v>1388</v>
      </c>
      <c r="B90" s="507" t="s">
        <v>3929</v>
      </c>
      <c r="C90" s="508" t="e">
        <f>SUMIF('[50]SP-PianoConti'!$C:$C,$A90,'[50]SP-PianoConti'!I:I)</f>
        <v>#VALUE!</v>
      </c>
      <c r="D90" s="508" t="e">
        <f>SUMIF('[50]SP-PianoConti'!$C:$C,$A90,'[50]SP-PianoConti'!K:K)</f>
        <v>#VALUE!</v>
      </c>
      <c r="E90" s="508" t="e">
        <f t="shared" ref="E90:E153" si="3">+C90-D90</f>
        <v>#VALUE!</v>
      </c>
      <c r="F90" s="489">
        <f>+ABS(IFERROR(VLOOKUP(A90,[50]Foglio2!A:B,2,0),0))</f>
        <v>0</v>
      </c>
      <c r="G90" s="505" t="e">
        <f t="shared" si="2"/>
        <v>#VALUE!</v>
      </c>
    </row>
    <row r="91" spans="1:7" s="509" customFormat="1" x14ac:dyDescent="0.25">
      <c r="A91" s="501" t="s">
        <v>1390</v>
      </c>
      <c r="B91" s="519" t="s">
        <v>3930</v>
      </c>
      <c r="C91" s="508" t="e">
        <f>SUMIF('[50]SP-PianoConti'!$C:$C,$A91,'[50]SP-PianoConti'!I:I)</f>
        <v>#VALUE!</v>
      </c>
      <c r="D91" s="508" t="e">
        <f>SUMIF('[50]SP-PianoConti'!$C:$C,$A91,'[50]SP-PianoConti'!K:K)</f>
        <v>#VALUE!</v>
      </c>
      <c r="E91" s="508" t="e">
        <f t="shared" si="3"/>
        <v>#VALUE!</v>
      </c>
      <c r="F91" s="489">
        <f>+ABS(IFERROR(VLOOKUP(A91,[50]Foglio2!A:B,2,0),0))</f>
        <v>3007578.46</v>
      </c>
      <c r="G91" s="505" t="e">
        <f t="shared" si="2"/>
        <v>#VALUE!</v>
      </c>
    </row>
    <row r="92" spans="1:7" s="509" customFormat="1" x14ac:dyDescent="0.25">
      <c r="A92" s="501" t="s">
        <v>1392</v>
      </c>
      <c r="B92" s="519" t="s">
        <v>3931</v>
      </c>
      <c r="C92" s="508" t="e">
        <f>SUMIF('[50]SP-PianoConti'!$C:$C,$A92,'[50]SP-PianoConti'!I:I)</f>
        <v>#VALUE!</v>
      </c>
      <c r="D92" s="508" t="e">
        <f>SUMIF('[50]SP-PianoConti'!$C:$C,$A92,'[50]SP-PianoConti'!K:K)</f>
        <v>#VALUE!</v>
      </c>
      <c r="E92" s="508" t="e">
        <f t="shared" si="3"/>
        <v>#VALUE!</v>
      </c>
      <c r="F92" s="489">
        <f>+ABS(IFERROR(VLOOKUP(A92,[50]Foglio2!A:B,2,0),0))</f>
        <v>0</v>
      </c>
      <c r="G92" s="505" t="e">
        <f t="shared" si="2"/>
        <v>#VALUE!</v>
      </c>
    </row>
    <row r="93" spans="1:7" s="511" customFormat="1" x14ac:dyDescent="0.25">
      <c r="A93" s="510" t="s">
        <v>1394</v>
      </c>
      <c r="B93" s="503" t="s">
        <v>3094</v>
      </c>
      <c r="C93" s="515" t="e">
        <f>SUM(C94:C100)</f>
        <v>#VALUE!</v>
      </c>
      <c r="D93" s="515" t="e">
        <f>SUM(D94:D100)</f>
        <v>#VALUE!</v>
      </c>
      <c r="E93" s="515" t="e">
        <f t="shared" si="3"/>
        <v>#VALUE!</v>
      </c>
      <c r="F93" s="489">
        <f>+ABS(IFERROR(VLOOKUP(A93,[50]Foglio2!A:B,2,0),0))</f>
        <v>0</v>
      </c>
      <c r="G93" s="505" t="e">
        <f t="shared" si="2"/>
        <v>#VALUE!</v>
      </c>
    </row>
    <row r="94" spans="1:7" s="509" customFormat="1" x14ac:dyDescent="0.25">
      <c r="A94" s="501" t="s">
        <v>1396</v>
      </c>
      <c r="B94" s="507" t="s">
        <v>3932</v>
      </c>
      <c r="C94" s="508" t="e">
        <f>SUMIF('[50]SP-PianoConti'!$C:$C,$A94,'[50]SP-PianoConti'!I:I)</f>
        <v>#VALUE!</v>
      </c>
      <c r="D94" s="508" t="e">
        <f>SUMIF('[50]SP-PianoConti'!$C:$C,$A94,'[50]SP-PianoConti'!K:K)</f>
        <v>#VALUE!</v>
      </c>
      <c r="E94" s="508" t="e">
        <f t="shared" si="3"/>
        <v>#VALUE!</v>
      </c>
      <c r="F94" s="489">
        <f>+ABS(IFERROR(VLOOKUP(A94,[50]Foglio2!A:B,2,0),0))</f>
        <v>801.86</v>
      </c>
      <c r="G94" s="505" t="e">
        <f t="shared" si="2"/>
        <v>#VALUE!</v>
      </c>
    </row>
    <row r="95" spans="1:7" s="509" customFormat="1" x14ac:dyDescent="0.25">
      <c r="A95" s="501" t="s">
        <v>1398</v>
      </c>
      <c r="B95" s="507" t="s">
        <v>3933</v>
      </c>
      <c r="C95" s="508" t="e">
        <f>SUMIF('[50]SP-PianoConti'!$C:$C,$A95,'[50]SP-PianoConti'!I:I)</f>
        <v>#VALUE!</v>
      </c>
      <c r="D95" s="508" t="e">
        <f>SUMIF('[50]SP-PianoConti'!$C:$C,$A95,'[50]SP-PianoConti'!K:K)</f>
        <v>#VALUE!</v>
      </c>
      <c r="E95" s="508" t="e">
        <f t="shared" si="3"/>
        <v>#VALUE!</v>
      </c>
      <c r="F95" s="489">
        <f>+ABS(IFERROR(VLOOKUP(A95,[50]Foglio2!A:B,2,0),0))</f>
        <v>140013.70000000001</v>
      </c>
      <c r="G95" s="505" t="e">
        <f t="shared" si="2"/>
        <v>#VALUE!</v>
      </c>
    </row>
    <row r="96" spans="1:7" s="509" customFormat="1" x14ac:dyDescent="0.25">
      <c r="A96" s="501" t="s">
        <v>1400</v>
      </c>
      <c r="B96" s="507" t="s">
        <v>3934</v>
      </c>
      <c r="C96" s="508" t="e">
        <f>SUMIF('[50]SP-PianoConti'!$C:$C,$A96,'[50]SP-PianoConti'!I:I)</f>
        <v>#VALUE!</v>
      </c>
      <c r="D96" s="508" t="e">
        <f>SUMIF('[50]SP-PianoConti'!$C:$C,$A96,'[50]SP-PianoConti'!K:K)</f>
        <v>#VALUE!</v>
      </c>
      <c r="E96" s="508" t="e">
        <f t="shared" si="3"/>
        <v>#VALUE!</v>
      </c>
      <c r="F96" s="489">
        <f>+ABS(IFERROR(VLOOKUP(A96,[50]Foglio2!A:B,2,0),0))</f>
        <v>43179.68</v>
      </c>
      <c r="G96" s="505" t="e">
        <f t="shared" si="2"/>
        <v>#VALUE!</v>
      </c>
    </row>
    <row r="97" spans="1:7" s="509" customFormat="1" x14ac:dyDescent="0.25">
      <c r="A97" s="501" t="s">
        <v>1402</v>
      </c>
      <c r="B97" s="507" t="s">
        <v>3935</v>
      </c>
      <c r="C97" s="508" t="e">
        <f>SUMIF('[50]SP-PianoConti'!$C:$C,$A97,'[50]SP-PianoConti'!I:I)</f>
        <v>#VALUE!</v>
      </c>
      <c r="D97" s="508" t="e">
        <f>SUMIF('[50]SP-PianoConti'!$C:$C,$A97,'[50]SP-PianoConti'!K:K)</f>
        <v>#VALUE!</v>
      </c>
      <c r="E97" s="508" t="e">
        <f t="shared" si="3"/>
        <v>#VALUE!</v>
      </c>
      <c r="F97" s="489">
        <f>+ABS(IFERROR(VLOOKUP(A97,[50]Foglio2!A:B,2,0),0))</f>
        <v>220196.46</v>
      </c>
      <c r="G97" s="505" t="e">
        <f t="shared" si="2"/>
        <v>#VALUE!</v>
      </c>
    </row>
    <row r="98" spans="1:7" s="509" customFormat="1" x14ac:dyDescent="0.25">
      <c r="A98" s="501" t="s">
        <v>1404</v>
      </c>
      <c r="B98" s="507" t="s">
        <v>3936</v>
      </c>
      <c r="C98" s="508" t="e">
        <f>SUMIF('[50]SP-PianoConti'!$C:$C,$A98,'[50]SP-PianoConti'!I:I)</f>
        <v>#VALUE!</v>
      </c>
      <c r="D98" s="508" t="e">
        <f>SUMIF('[50]SP-PianoConti'!$C:$C,$A98,'[50]SP-PianoConti'!K:K)</f>
        <v>#VALUE!</v>
      </c>
      <c r="E98" s="508" t="e">
        <f t="shared" si="3"/>
        <v>#VALUE!</v>
      </c>
      <c r="F98" s="489">
        <f>+ABS(IFERROR(VLOOKUP(A98,[50]Foglio2!A:B,2,0),0))</f>
        <v>2483.4499999999998</v>
      </c>
      <c r="G98" s="505" t="e">
        <f t="shared" si="2"/>
        <v>#VALUE!</v>
      </c>
    </row>
    <row r="99" spans="1:7" s="509" customFormat="1" x14ac:dyDescent="0.25">
      <c r="A99" s="501" t="s">
        <v>1406</v>
      </c>
      <c r="B99" s="507" t="s">
        <v>3937</v>
      </c>
      <c r="C99" s="508" t="e">
        <f>SUMIF('[50]SP-PianoConti'!$C:$C,$A99,'[50]SP-PianoConti'!I:I)</f>
        <v>#VALUE!</v>
      </c>
      <c r="D99" s="508" t="e">
        <f>SUMIF('[50]SP-PianoConti'!$C:$C,$A99,'[50]SP-PianoConti'!K:K)</f>
        <v>#VALUE!</v>
      </c>
      <c r="E99" s="508" t="e">
        <f t="shared" si="3"/>
        <v>#VALUE!</v>
      </c>
      <c r="F99" s="489">
        <f>+ABS(IFERROR(VLOOKUP(A99,[50]Foglio2!A:B,2,0),0))</f>
        <v>27328.15</v>
      </c>
      <c r="G99" s="505" t="e">
        <f t="shared" si="2"/>
        <v>#VALUE!</v>
      </c>
    </row>
    <row r="100" spans="1:7" s="509" customFormat="1" x14ac:dyDescent="0.25">
      <c r="A100" s="501" t="s">
        <v>1408</v>
      </c>
      <c r="B100" s="507" t="s">
        <v>3938</v>
      </c>
      <c r="C100" s="508" t="e">
        <f>SUMIF('[50]SP-PianoConti'!$C:$C,$A100,'[50]SP-PianoConti'!I:I)</f>
        <v>#VALUE!</v>
      </c>
      <c r="D100" s="508" t="e">
        <f>SUMIF('[50]SP-PianoConti'!$C:$C,$A100,'[50]SP-PianoConti'!K:K)</f>
        <v>#VALUE!</v>
      </c>
      <c r="E100" s="508" t="e">
        <f t="shared" si="3"/>
        <v>#VALUE!</v>
      </c>
      <c r="F100" s="489">
        <f>+ABS(IFERROR(VLOOKUP(A100,[50]Foglio2!A:B,2,0),0))</f>
        <v>0</v>
      </c>
      <c r="G100" s="505" t="e">
        <f t="shared" si="2"/>
        <v>#VALUE!</v>
      </c>
    </row>
    <row r="101" spans="1:7" s="509" customFormat="1" x14ac:dyDescent="0.25">
      <c r="A101" s="514" t="s">
        <v>1410</v>
      </c>
      <c r="B101" s="499" t="s">
        <v>1411</v>
      </c>
      <c r="C101" s="500" t="e">
        <f>+C102+C117+C138+C139+C147+C151+C152</f>
        <v>#VALUE!</v>
      </c>
      <c r="D101" s="500" t="e">
        <f>+D102+D117+D138+D139+D147+D151+D152</f>
        <v>#VALUE!</v>
      </c>
      <c r="E101" s="500" t="e">
        <f t="shared" si="3"/>
        <v>#VALUE!</v>
      </c>
      <c r="F101" s="489">
        <f>+ABS(IFERROR(VLOOKUP(A101,[50]Foglio2!A:B,2,0),0))</f>
        <v>0</v>
      </c>
      <c r="G101" s="505" t="e">
        <f t="shared" si="2"/>
        <v>#VALUE!</v>
      </c>
    </row>
    <row r="102" spans="1:7" s="511" customFormat="1" x14ac:dyDescent="0.25">
      <c r="A102" s="510" t="s">
        <v>1412</v>
      </c>
      <c r="B102" s="503" t="s">
        <v>1413</v>
      </c>
      <c r="C102" s="515" t="e">
        <f>+C103+C104+C105+C106+C107+C108+C109+C110+C111+C116</f>
        <v>#VALUE!</v>
      </c>
      <c r="D102" s="515" t="e">
        <f>+D103+D104+D105+D106+D107+D108+D109+D110+D111+D116</f>
        <v>#VALUE!</v>
      </c>
      <c r="E102" s="515" t="e">
        <f t="shared" si="3"/>
        <v>#VALUE!</v>
      </c>
      <c r="F102" s="489">
        <f>+ABS(IFERROR(VLOOKUP(A102,[50]Foglio2!A:B,2,0),0))</f>
        <v>0</v>
      </c>
      <c r="G102" s="505" t="e">
        <f t="shared" si="2"/>
        <v>#VALUE!</v>
      </c>
    </row>
    <row r="103" spans="1:7" s="509" customFormat="1" ht="25.5" x14ac:dyDescent="0.25">
      <c r="A103" s="501" t="s">
        <v>1415</v>
      </c>
      <c r="B103" s="520" t="s">
        <v>3939</v>
      </c>
      <c r="C103" s="508" t="e">
        <f>SUMIF('[50]SP-PianoConti'!$C:$C,$A103,'[50]SP-PianoConti'!I:I)</f>
        <v>#VALUE!</v>
      </c>
      <c r="D103" s="521" t="e">
        <f>SUMIF('[50]SP-PianoConti'!$C:$C,$A103,'[50]SP-PianoConti'!K:K)</f>
        <v>#VALUE!</v>
      </c>
      <c r="E103" s="521" t="e">
        <f t="shared" si="3"/>
        <v>#VALUE!</v>
      </c>
      <c r="F103" s="489">
        <f>+ABS(IFERROR(VLOOKUP(A103,[50]Foglio2!A:B,2,0),0))</f>
        <v>0</v>
      </c>
      <c r="G103" s="505" t="e">
        <f t="shared" si="2"/>
        <v>#VALUE!</v>
      </c>
    </row>
    <row r="104" spans="1:7" s="509" customFormat="1" x14ac:dyDescent="0.25">
      <c r="A104" s="501" t="s">
        <v>1417</v>
      </c>
      <c r="B104" s="522" t="s">
        <v>3940</v>
      </c>
      <c r="C104" s="521" t="e">
        <f>SUMIF('[50]SP-PianoConti'!$C:$C,$A104,'[50]SP-PianoConti'!I:I)</f>
        <v>#VALUE!</v>
      </c>
      <c r="D104" s="521" t="e">
        <f>SUMIF('[50]SP-PianoConti'!$C:$C,$A104,'[50]SP-PianoConti'!K:K)</f>
        <v>#VALUE!</v>
      </c>
      <c r="E104" s="521" t="e">
        <f t="shared" si="3"/>
        <v>#VALUE!</v>
      </c>
      <c r="F104" s="489">
        <f>+ABS(IFERROR(VLOOKUP(A104,[50]Foglio2!A:B,2,0),0))</f>
        <v>0</v>
      </c>
      <c r="G104" s="505" t="e">
        <f t="shared" si="2"/>
        <v>#VALUE!</v>
      </c>
    </row>
    <row r="105" spans="1:7" s="509" customFormat="1" x14ac:dyDescent="0.25">
      <c r="A105" s="501" t="s">
        <v>1420</v>
      </c>
      <c r="B105" s="522" t="s">
        <v>3941</v>
      </c>
      <c r="C105" s="521" t="e">
        <f>SUMIF('[50]SP-PianoConti'!$C:$C,$A105,'[50]SP-PianoConti'!I:I)</f>
        <v>#VALUE!</v>
      </c>
      <c r="D105" s="521" t="e">
        <f>SUMIF('[50]SP-PianoConti'!$C:$C,$A105,'[50]SP-PianoConti'!K:K)</f>
        <v>#VALUE!</v>
      </c>
      <c r="E105" s="521" t="e">
        <f t="shared" si="3"/>
        <v>#VALUE!</v>
      </c>
      <c r="F105" s="489">
        <f>+ABS(IFERROR(VLOOKUP(A105,[50]Foglio2!A:B,2,0),0))</f>
        <v>0</v>
      </c>
      <c r="G105" s="505" t="e">
        <f t="shared" si="2"/>
        <v>#VALUE!</v>
      </c>
    </row>
    <row r="106" spans="1:7" s="509" customFormat="1" x14ac:dyDescent="0.25">
      <c r="A106" s="501" t="s">
        <v>1422</v>
      </c>
      <c r="B106" s="522" t="s">
        <v>3942</v>
      </c>
      <c r="C106" s="521" t="e">
        <f>SUMIF('[50]SP-PianoConti'!$C:$C,$A106,'[50]SP-PianoConti'!I:I)</f>
        <v>#VALUE!</v>
      </c>
      <c r="D106" s="521" t="e">
        <f>SUMIF('[50]SP-PianoConti'!$C:$C,$A106,'[50]SP-PianoConti'!K:K)</f>
        <v>#VALUE!</v>
      </c>
      <c r="E106" s="521" t="e">
        <f t="shared" si="3"/>
        <v>#VALUE!</v>
      </c>
      <c r="F106" s="489">
        <f>+ABS(IFERROR(VLOOKUP(A106,[50]Foglio2!A:B,2,0),0))</f>
        <v>0</v>
      </c>
      <c r="G106" s="505" t="e">
        <f t="shared" si="2"/>
        <v>#VALUE!</v>
      </c>
    </row>
    <row r="107" spans="1:7" s="509" customFormat="1" ht="25.5" x14ac:dyDescent="0.25">
      <c r="A107" s="501" t="s">
        <v>1424</v>
      </c>
      <c r="B107" s="522" t="s">
        <v>3943</v>
      </c>
      <c r="C107" s="521" t="e">
        <f>SUMIF('[50]SP-PianoConti'!$C:$C,$A107,'[50]SP-PianoConti'!I:I)</f>
        <v>#VALUE!</v>
      </c>
      <c r="D107" s="521" t="e">
        <f>SUMIF('[50]SP-PianoConti'!$C:$C,$A107,'[50]SP-PianoConti'!K:K)</f>
        <v>#VALUE!</v>
      </c>
      <c r="E107" s="521" t="e">
        <f t="shared" si="3"/>
        <v>#VALUE!</v>
      </c>
      <c r="F107" s="489">
        <f>+ABS(IFERROR(VLOOKUP(A107,[50]Foglio2!A:B,2,0),0))</f>
        <v>0</v>
      </c>
      <c r="G107" s="505" t="e">
        <f t="shared" si="2"/>
        <v>#VALUE!</v>
      </c>
    </row>
    <row r="108" spans="1:7" s="509" customFormat="1" x14ac:dyDescent="0.25">
      <c r="A108" s="501" t="s">
        <v>1426</v>
      </c>
      <c r="B108" s="522" t="s">
        <v>3944</v>
      </c>
      <c r="C108" s="521" t="e">
        <f>SUMIF('[50]SP-PianoConti'!$C:$C,$A108,'[50]SP-PianoConti'!I:I)</f>
        <v>#VALUE!</v>
      </c>
      <c r="D108" s="521" t="e">
        <f>SUMIF('[50]SP-PianoConti'!$C:$C,$A108,'[50]SP-PianoConti'!K:K)</f>
        <v>#VALUE!</v>
      </c>
      <c r="E108" s="521" t="e">
        <f t="shared" si="3"/>
        <v>#VALUE!</v>
      </c>
      <c r="F108" s="489">
        <f>+ABS(IFERROR(VLOOKUP(A108,[50]Foglio2!A:B,2,0),0))</f>
        <v>0</v>
      </c>
      <c r="G108" s="505" t="e">
        <f t="shared" si="2"/>
        <v>#VALUE!</v>
      </c>
    </row>
    <row r="109" spans="1:7" s="509" customFormat="1" x14ac:dyDescent="0.25">
      <c r="A109" s="501" t="s">
        <v>1428</v>
      </c>
      <c r="B109" s="522" t="s">
        <v>3945</v>
      </c>
      <c r="C109" s="521" t="e">
        <f>SUMIF('[50]SP-PianoConti'!$C:$C,$A109,'[50]SP-PianoConti'!I:I)</f>
        <v>#VALUE!</v>
      </c>
      <c r="D109" s="521" t="e">
        <f>SUMIF('[50]SP-PianoConti'!$C:$C,$A109,'[50]SP-PianoConti'!K:K)</f>
        <v>#VALUE!</v>
      </c>
      <c r="E109" s="521" t="e">
        <f t="shared" si="3"/>
        <v>#VALUE!</v>
      </c>
      <c r="F109" s="489">
        <f>+ABS(IFERROR(VLOOKUP(A109,[50]Foglio2!A:B,2,0),0))</f>
        <v>0</v>
      </c>
      <c r="G109" s="505" t="e">
        <f t="shared" si="2"/>
        <v>#VALUE!</v>
      </c>
    </row>
    <row r="110" spans="1:7" s="509" customFormat="1" x14ac:dyDescent="0.25">
      <c r="A110" s="501" t="s">
        <v>1430</v>
      </c>
      <c r="B110" s="522" t="s">
        <v>3946</v>
      </c>
      <c r="C110" s="521" t="e">
        <f>SUMIF('[50]SP-PianoConti'!$C:$C,$A110,'[50]SP-PianoConti'!I:I)</f>
        <v>#VALUE!</v>
      </c>
      <c r="D110" s="521" t="e">
        <f>SUMIF('[50]SP-PianoConti'!$C:$C,$A110,'[50]SP-PianoConti'!K:K)</f>
        <v>#VALUE!</v>
      </c>
      <c r="E110" s="521" t="e">
        <f t="shared" si="3"/>
        <v>#VALUE!</v>
      </c>
      <c r="F110" s="489">
        <f>+ABS(IFERROR(VLOOKUP(A110,[50]Foglio2!A:B,2,0),0))</f>
        <v>0</v>
      </c>
      <c r="G110" s="505" t="e">
        <f t="shared" si="2"/>
        <v>#VALUE!</v>
      </c>
    </row>
    <row r="111" spans="1:7" s="509" customFormat="1" x14ac:dyDescent="0.25">
      <c r="A111" s="501" t="s">
        <v>1432</v>
      </c>
      <c r="B111" s="522" t="s">
        <v>3947</v>
      </c>
      <c r="C111" s="521" t="e">
        <f>SUM(C112:C115)</f>
        <v>#VALUE!</v>
      </c>
      <c r="D111" s="521" t="e">
        <f>SUM(D112:D115)</f>
        <v>#VALUE!</v>
      </c>
      <c r="E111" s="521" t="e">
        <f t="shared" si="3"/>
        <v>#VALUE!</v>
      </c>
      <c r="F111" s="489">
        <f>+ABS(IFERROR(VLOOKUP(A111,[50]Foglio2!A:B,2,0),0))</f>
        <v>0</v>
      </c>
      <c r="G111" s="505" t="e">
        <f t="shared" si="2"/>
        <v>#VALUE!</v>
      </c>
    </row>
    <row r="112" spans="1:7" s="509" customFormat="1" x14ac:dyDescent="0.25">
      <c r="A112" s="501" t="s">
        <v>1434</v>
      </c>
      <c r="B112" s="522" t="s">
        <v>3948</v>
      </c>
      <c r="C112" s="521" t="e">
        <f>SUMIF('[50]SP-PianoConti'!$C:$C,$A112,'[50]SP-PianoConti'!I:I)</f>
        <v>#VALUE!</v>
      </c>
      <c r="D112" s="521" t="e">
        <f>SUMIF('[50]SP-PianoConti'!$C:$C,$A112,'[50]SP-PianoConti'!K:K)</f>
        <v>#VALUE!</v>
      </c>
      <c r="E112" s="521" t="e">
        <f t="shared" si="3"/>
        <v>#VALUE!</v>
      </c>
      <c r="F112" s="489">
        <f>+ABS(IFERROR(VLOOKUP(A112,[50]Foglio2!A:B,2,0),0))</f>
        <v>0</v>
      </c>
      <c r="G112" s="505" t="e">
        <f t="shared" si="2"/>
        <v>#VALUE!</v>
      </c>
    </row>
    <row r="113" spans="1:7" s="509" customFormat="1" x14ac:dyDescent="0.25">
      <c r="A113" s="501" t="s">
        <v>1436</v>
      </c>
      <c r="B113" s="522" t="s">
        <v>3949</v>
      </c>
      <c r="C113" s="521" t="e">
        <f>SUMIF('[50]SP-PianoConti'!$C:$C,$A113,'[50]SP-PianoConti'!I:I)</f>
        <v>#VALUE!</v>
      </c>
      <c r="D113" s="521" t="e">
        <f>SUMIF('[50]SP-PianoConti'!$C:$C,$A113,'[50]SP-PianoConti'!K:K)</f>
        <v>#VALUE!</v>
      </c>
      <c r="E113" s="521" t="e">
        <f t="shared" si="3"/>
        <v>#VALUE!</v>
      </c>
      <c r="F113" s="489">
        <f>+ABS(IFERROR(VLOOKUP(A113,[50]Foglio2!A:B,2,0),0))</f>
        <v>0</v>
      </c>
      <c r="G113" s="505" t="e">
        <f t="shared" si="2"/>
        <v>#VALUE!</v>
      </c>
    </row>
    <row r="114" spans="1:7" s="509" customFormat="1" x14ac:dyDescent="0.25">
      <c r="A114" s="501" t="s">
        <v>1438</v>
      </c>
      <c r="B114" s="522" t="s">
        <v>3950</v>
      </c>
      <c r="C114" s="521" t="e">
        <f>SUMIF('[50]SP-PianoConti'!$C:$C,$A114,'[50]SP-PianoConti'!I:I)</f>
        <v>#VALUE!</v>
      </c>
      <c r="D114" s="521" t="e">
        <f>SUMIF('[50]SP-PianoConti'!$C:$C,$A114,'[50]SP-PianoConti'!K:K)</f>
        <v>#VALUE!</v>
      </c>
      <c r="E114" s="521" t="e">
        <f t="shared" si="3"/>
        <v>#VALUE!</v>
      </c>
      <c r="F114" s="489">
        <f>+ABS(IFERROR(VLOOKUP(A114,[50]Foglio2!A:B,2,0),0))</f>
        <v>0</v>
      </c>
      <c r="G114" s="505" t="e">
        <f t="shared" si="2"/>
        <v>#VALUE!</v>
      </c>
    </row>
    <row r="115" spans="1:7" s="509" customFormat="1" x14ac:dyDescent="0.25">
      <c r="A115" s="501" t="s">
        <v>1440</v>
      </c>
      <c r="B115" s="522" t="s">
        <v>3951</v>
      </c>
      <c r="C115" s="521" t="e">
        <f>SUMIF('[50]SP-PianoConti'!$C:$C,$A115,'[50]SP-PianoConti'!I:I)</f>
        <v>#VALUE!</v>
      </c>
      <c r="D115" s="521" t="e">
        <f>SUMIF('[50]SP-PianoConti'!$C:$C,$A115,'[50]SP-PianoConti'!K:K)</f>
        <v>#VALUE!</v>
      </c>
      <c r="E115" s="521" t="e">
        <f t="shared" si="3"/>
        <v>#VALUE!</v>
      </c>
      <c r="F115" s="489">
        <f>+ABS(IFERROR(VLOOKUP(A115,[50]Foglio2!A:B,2,0),0))</f>
        <v>0</v>
      </c>
      <c r="G115" s="505" t="e">
        <f t="shared" si="2"/>
        <v>#VALUE!</v>
      </c>
    </row>
    <row r="116" spans="1:7" s="509" customFormat="1" x14ac:dyDescent="0.25">
      <c r="A116" s="501" t="s">
        <v>1442</v>
      </c>
      <c r="B116" s="522" t="s">
        <v>3952</v>
      </c>
      <c r="C116" s="523" t="e">
        <f>SUMIF('[50]SP-PianoConti'!$C:$C,$A116,'[50]SP-PianoConti'!I:I)</f>
        <v>#VALUE!</v>
      </c>
      <c r="D116" s="523" t="e">
        <f>SUMIF('[50]SP-PianoConti'!$C:$C,$A116,'[50]SP-PianoConti'!K:K)</f>
        <v>#VALUE!</v>
      </c>
      <c r="E116" s="521" t="e">
        <f t="shared" si="3"/>
        <v>#VALUE!</v>
      </c>
      <c r="F116" s="489">
        <f>+ABS(IFERROR(VLOOKUP(A116,[50]Foglio2!A:B,2,0),0))</f>
        <v>177.4</v>
      </c>
      <c r="G116" s="505" t="e">
        <f t="shared" si="2"/>
        <v>#VALUE!</v>
      </c>
    </row>
    <row r="117" spans="1:7" s="509" customFormat="1" x14ac:dyDescent="0.25">
      <c r="A117" s="514" t="s">
        <v>1444</v>
      </c>
      <c r="B117" s="503" t="s">
        <v>1445</v>
      </c>
      <c r="C117" s="524" t="e">
        <f>+C118+C129+C136</f>
        <v>#VALUE!</v>
      </c>
      <c r="D117" s="524" t="e">
        <f>+D118+D129</f>
        <v>#VALUE!</v>
      </c>
      <c r="E117" s="524" t="e">
        <f t="shared" si="3"/>
        <v>#VALUE!</v>
      </c>
      <c r="F117" s="489">
        <f>+ABS(IFERROR(VLOOKUP(A117,[50]Foglio2!A:B,2,0),0))</f>
        <v>0</v>
      </c>
      <c r="G117" s="505" t="e">
        <f t="shared" si="2"/>
        <v>#VALUE!</v>
      </c>
    </row>
    <row r="118" spans="1:7" s="509" customFormat="1" x14ac:dyDescent="0.25">
      <c r="A118" s="501" t="s">
        <v>1446</v>
      </c>
      <c r="B118" s="522" t="s">
        <v>3953</v>
      </c>
      <c r="C118" s="523" t="e">
        <f>SUM(C119:C128)</f>
        <v>#VALUE!</v>
      </c>
      <c r="D118" s="523" t="e">
        <f>SUM(D119:D128)</f>
        <v>#VALUE!</v>
      </c>
      <c r="E118" s="523" t="e">
        <f t="shared" si="3"/>
        <v>#VALUE!</v>
      </c>
      <c r="F118" s="489">
        <f>+ABS(IFERROR(VLOOKUP(A118,[50]Foglio2!A:B,2,0),0))</f>
        <v>0</v>
      </c>
      <c r="G118" s="505" t="e">
        <f t="shared" si="2"/>
        <v>#VALUE!</v>
      </c>
    </row>
    <row r="119" spans="1:7" s="509" customFormat="1" x14ac:dyDescent="0.25">
      <c r="A119" s="501" t="s">
        <v>1453</v>
      </c>
      <c r="B119" s="522" t="s">
        <v>3954</v>
      </c>
      <c r="C119" s="523" t="e">
        <f>SUMIF('[50]SP-PianoConti'!$C:$C,$A119,'[50]SP-PianoConti'!I:I)</f>
        <v>#VALUE!</v>
      </c>
      <c r="D119" s="523" t="e">
        <f>SUMIF('[50]SP-PianoConti'!$C:$C,$A119,'[50]SP-PianoConti'!K:K)</f>
        <v>#VALUE!</v>
      </c>
      <c r="E119" s="523" t="e">
        <f t="shared" si="3"/>
        <v>#VALUE!</v>
      </c>
      <c r="F119" s="489">
        <f>+ABS(IFERROR(VLOOKUP(A119,[50]Foglio2!A:B,2,0),0))</f>
        <v>59796244.119999997</v>
      </c>
      <c r="G119" s="505" t="e">
        <f t="shared" si="2"/>
        <v>#VALUE!</v>
      </c>
    </row>
    <row r="120" spans="1:7" s="509" customFormat="1" ht="25.5" x14ac:dyDescent="0.25">
      <c r="A120" s="501" t="s">
        <v>1455</v>
      </c>
      <c r="B120" s="522" t="s">
        <v>3955</v>
      </c>
      <c r="C120" s="523" t="e">
        <f>SUMIF('[50]SP-PianoConti'!$C:$C,$A120,'[50]SP-PianoConti'!I:I)</f>
        <v>#VALUE!</v>
      </c>
      <c r="D120" s="523" t="e">
        <f>SUMIF('[50]SP-PianoConti'!$C:$C,$A120,'[50]SP-PianoConti'!K:K)</f>
        <v>#VALUE!</v>
      </c>
      <c r="E120" s="523" t="e">
        <f t="shared" si="3"/>
        <v>#VALUE!</v>
      </c>
      <c r="F120" s="489">
        <f>+ABS(IFERROR(VLOOKUP(A120,[50]Foglio2!A:B,2,0),0))</f>
        <v>0</v>
      </c>
      <c r="G120" s="505" t="e">
        <f t="shared" si="2"/>
        <v>#VALUE!</v>
      </c>
    </row>
    <row r="121" spans="1:7" s="509" customFormat="1" ht="25.5" x14ac:dyDescent="0.25">
      <c r="A121" s="501" t="s">
        <v>1457</v>
      </c>
      <c r="B121" s="522" t="s">
        <v>3956</v>
      </c>
      <c r="C121" s="523" t="e">
        <f>SUMIF('[50]SP-PianoConti'!$C:$C,$A121,'[50]SP-PianoConti'!I:I)</f>
        <v>#VALUE!</v>
      </c>
      <c r="D121" s="523" t="e">
        <f>SUMIF('[50]SP-PianoConti'!$C:$C,$A121,'[50]SP-PianoConti'!K:K)</f>
        <v>#VALUE!</v>
      </c>
      <c r="E121" s="523" t="e">
        <f t="shared" si="3"/>
        <v>#VALUE!</v>
      </c>
      <c r="F121" s="489">
        <f>+ABS(IFERROR(VLOOKUP(A121,[50]Foglio2!A:B,2,0),0))</f>
        <v>0</v>
      </c>
      <c r="G121" s="505" t="e">
        <f t="shared" si="2"/>
        <v>#VALUE!</v>
      </c>
    </row>
    <row r="122" spans="1:7" s="509" customFormat="1" ht="25.5" x14ac:dyDescent="0.25">
      <c r="A122" s="501" t="s">
        <v>1459</v>
      </c>
      <c r="B122" s="522" t="s">
        <v>3957</v>
      </c>
      <c r="C122" s="523" t="e">
        <f>SUMIF('[50]SP-PianoConti'!$C:$C,$A122,'[50]SP-PianoConti'!I:I)</f>
        <v>#VALUE!</v>
      </c>
      <c r="D122" s="523" t="e">
        <f>SUMIF('[50]SP-PianoConti'!$C:$C,$A122,'[50]SP-PianoConti'!K:K)</f>
        <v>#VALUE!</v>
      </c>
      <c r="E122" s="523" t="e">
        <f t="shared" si="3"/>
        <v>#VALUE!</v>
      </c>
      <c r="F122" s="489">
        <f>+ABS(IFERROR(VLOOKUP(A122,[50]Foglio2!A:B,2,0),0))</f>
        <v>0</v>
      </c>
      <c r="G122" s="505" t="e">
        <f t="shared" si="2"/>
        <v>#VALUE!</v>
      </c>
    </row>
    <row r="123" spans="1:7" s="509" customFormat="1" ht="25.5" x14ac:dyDescent="0.25">
      <c r="A123" s="501" t="s">
        <v>1461</v>
      </c>
      <c r="B123" s="522" t="s">
        <v>3958</v>
      </c>
      <c r="C123" s="523" t="e">
        <f>SUMIF('[50]SP-PianoConti'!$C:$C,$A123,'[50]SP-PianoConti'!I:I)</f>
        <v>#VALUE!</v>
      </c>
      <c r="D123" s="523" t="e">
        <f>SUMIF('[50]SP-PianoConti'!$C:$C,$A123,'[50]SP-PianoConti'!K:K)</f>
        <v>#VALUE!</v>
      </c>
      <c r="E123" s="523" t="e">
        <f t="shared" si="3"/>
        <v>#VALUE!</v>
      </c>
      <c r="F123" s="489">
        <f>+ABS(IFERROR(VLOOKUP(A123,[50]Foglio2!A:B,2,0),0))</f>
        <v>0</v>
      </c>
      <c r="G123" s="505" t="e">
        <f t="shared" si="2"/>
        <v>#VALUE!</v>
      </c>
    </row>
    <row r="124" spans="1:7" s="509" customFormat="1" ht="25.5" x14ac:dyDescent="0.25">
      <c r="A124" s="501" t="s">
        <v>1463</v>
      </c>
      <c r="B124" s="522" t="s">
        <v>3959</v>
      </c>
      <c r="C124" s="523" t="e">
        <f>SUMIF('[50]SP-PianoConti'!$C:$C,$A124,'[50]SP-PianoConti'!I:I)</f>
        <v>#VALUE!</v>
      </c>
      <c r="D124" s="523" t="e">
        <f>SUMIF('[50]SP-PianoConti'!$C:$C,$A124,'[50]SP-PianoConti'!K:K)</f>
        <v>#VALUE!</v>
      </c>
      <c r="E124" s="523" t="e">
        <f t="shared" si="3"/>
        <v>#VALUE!</v>
      </c>
      <c r="F124" s="489">
        <f>+ABS(IFERROR(VLOOKUP(A124,[50]Foglio2!A:B,2,0),0))</f>
        <v>0</v>
      </c>
      <c r="G124" s="505" t="e">
        <f t="shared" si="2"/>
        <v>#VALUE!</v>
      </c>
    </row>
    <row r="125" spans="1:7" s="509" customFormat="1" ht="25.5" x14ac:dyDescent="0.25">
      <c r="A125" s="501" t="s">
        <v>1465</v>
      </c>
      <c r="B125" s="522" t="s">
        <v>3960</v>
      </c>
      <c r="C125" s="523" t="e">
        <f>SUMIF('[50]SP-PianoConti'!$C:$C,$A125,'[50]SP-PianoConti'!I:I)</f>
        <v>#VALUE!</v>
      </c>
      <c r="D125" s="523" t="e">
        <f>SUMIF('[50]SP-PianoConti'!$C:$C,$A125,'[50]SP-PianoConti'!K:K)</f>
        <v>#VALUE!</v>
      </c>
      <c r="E125" s="523" t="e">
        <f t="shared" si="3"/>
        <v>#VALUE!</v>
      </c>
      <c r="F125" s="489">
        <f>+ABS(IFERROR(VLOOKUP(A125,[50]Foglio2!A:B,2,0),0))</f>
        <v>14258789.969999999</v>
      </c>
      <c r="G125" s="505" t="e">
        <f t="shared" si="2"/>
        <v>#VALUE!</v>
      </c>
    </row>
    <row r="126" spans="1:7" s="509" customFormat="1" ht="25.5" x14ac:dyDescent="0.25">
      <c r="A126" s="501" t="s">
        <v>3125</v>
      </c>
      <c r="B126" s="522" t="s">
        <v>3961</v>
      </c>
      <c r="C126" s="523" t="e">
        <f>SUMIF('[50]SP-PianoConti'!$C:$C,$A126,'[50]SP-PianoConti'!I:I)</f>
        <v>#VALUE!</v>
      </c>
      <c r="D126" s="523"/>
      <c r="E126" s="523" t="e">
        <f t="shared" si="3"/>
        <v>#VALUE!</v>
      </c>
      <c r="F126" s="489">
        <f>+ABS(IFERROR(VLOOKUP(A126,[50]Foglio2!A:B,2,0),0))</f>
        <v>0</v>
      </c>
      <c r="G126" s="505" t="e">
        <f t="shared" si="2"/>
        <v>#VALUE!</v>
      </c>
    </row>
    <row r="127" spans="1:7" s="509" customFormat="1" x14ac:dyDescent="0.25">
      <c r="A127" s="501" t="s">
        <v>1467</v>
      </c>
      <c r="B127" s="522" t="s">
        <v>3962</v>
      </c>
      <c r="C127" s="523" t="e">
        <f>SUMIF('[50]SP-PianoConti'!$C:$C,$A127,'[50]SP-PianoConti'!I:I)</f>
        <v>#VALUE!</v>
      </c>
      <c r="D127" s="523" t="e">
        <f>SUMIF('[50]SP-PianoConti'!$C:$C,$A127,'[50]SP-PianoConti'!K:K)</f>
        <v>#VALUE!</v>
      </c>
      <c r="E127" s="523" t="e">
        <f t="shared" si="3"/>
        <v>#VALUE!</v>
      </c>
      <c r="F127" s="489">
        <f>+ABS(IFERROR(VLOOKUP(A127,[50]Foglio2!A:B,2,0),0))</f>
        <v>0</v>
      </c>
      <c r="G127" s="505" t="e">
        <f t="shared" si="2"/>
        <v>#VALUE!</v>
      </c>
    </row>
    <row r="128" spans="1:7" s="509" customFormat="1" ht="25.5" x14ac:dyDescent="0.25">
      <c r="A128" s="501" t="s">
        <v>3128</v>
      </c>
      <c r="B128" s="522" t="s">
        <v>3963</v>
      </c>
      <c r="C128" s="523"/>
      <c r="D128" s="523"/>
      <c r="E128" s="523"/>
      <c r="F128" s="489">
        <f>+ABS(IFERROR(VLOOKUP(A128,[50]Foglio2!A:B,2,0),0))</f>
        <v>0</v>
      </c>
      <c r="G128" s="505">
        <f t="shared" si="2"/>
        <v>0</v>
      </c>
    </row>
    <row r="129" spans="1:45" s="509" customFormat="1" ht="25.5" x14ac:dyDescent="0.25">
      <c r="A129" s="501" t="s">
        <v>1469</v>
      </c>
      <c r="B129" s="522" t="s">
        <v>3130</v>
      </c>
      <c r="C129" s="523" t="e">
        <f>SUM(C130:C135)</f>
        <v>#VALUE!</v>
      </c>
      <c r="D129" s="523" t="e">
        <f>SUM(D130:D135)</f>
        <v>#VALUE!</v>
      </c>
      <c r="E129" s="523" t="e">
        <f t="shared" si="3"/>
        <v>#VALUE!</v>
      </c>
      <c r="F129" s="489">
        <f>+ABS(IFERROR(VLOOKUP(A129,[50]Foglio2!A:B,2,0),0))</f>
        <v>0</v>
      </c>
      <c r="G129" s="505" t="e">
        <f t="shared" si="2"/>
        <v>#VALUE!</v>
      </c>
    </row>
    <row r="130" spans="1:45" s="509" customFormat="1" ht="25.5" x14ac:dyDescent="0.25">
      <c r="A130" s="501" t="s">
        <v>1471</v>
      </c>
      <c r="B130" s="522" t="s">
        <v>3964</v>
      </c>
      <c r="C130" s="523" t="e">
        <f>SUMIF('[50]SP-PianoConti'!$C:$C,$A130,'[50]SP-PianoConti'!I:I)</f>
        <v>#VALUE!</v>
      </c>
      <c r="D130" s="523" t="e">
        <f>SUMIF('[50]SP-PianoConti'!$C:$C,$A130,'[50]SP-PianoConti'!K:K)</f>
        <v>#VALUE!</v>
      </c>
      <c r="E130" s="523" t="e">
        <f t="shared" si="3"/>
        <v>#VALUE!</v>
      </c>
      <c r="F130" s="489">
        <f>+ABS(IFERROR(VLOOKUP(A130,[50]Foglio2!A:B,2,0),0))</f>
        <v>46734731.840000004</v>
      </c>
      <c r="G130" s="505" t="e">
        <f t="shared" si="2"/>
        <v>#VALUE!</v>
      </c>
    </row>
    <row r="131" spans="1:45" s="509" customFormat="1" ht="25.5" x14ac:dyDescent="0.25">
      <c r="A131" s="501" t="s">
        <v>1473</v>
      </c>
      <c r="B131" s="522" t="s">
        <v>3965</v>
      </c>
      <c r="C131" s="523" t="e">
        <f>SUMIF('[50]SP-PianoConti'!$C:$C,$A131,'[50]SP-PianoConti'!I:I)</f>
        <v>#VALUE!</v>
      </c>
      <c r="D131" s="523" t="e">
        <f>SUMIF('[50]SP-PianoConti'!$C:$C,$A131,'[50]SP-PianoConti'!K:K)</f>
        <v>#VALUE!</v>
      </c>
      <c r="E131" s="523" t="e">
        <f t="shared" si="3"/>
        <v>#VALUE!</v>
      </c>
      <c r="F131" s="489">
        <f>+ABS(IFERROR(VLOOKUP(A131,[50]Foglio2!A:B,2,0),0))</f>
        <v>0</v>
      </c>
      <c r="G131" s="505" t="e">
        <f t="shared" si="2"/>
        <v>#VALUE!</v>
      </c>
    </row>
    <row r="132" spans="1:45" s="509" customFormat="1" x14ac:dyDescent="0.25">
      <c r="A132" s="501" t="s">
        <v>1475</v>
      </c>
      <c r="B132" s="522" t="s">
        <v>3966</v>
      </c>
      <c r="C132" s="523" t="e">
        <f>SUMIF('[50]SP-PianoConti'!$C:$C,$A132,'[50]SP-PianoConti'!I:I)</f>
        <v>#VALUE!</v>
      </c>
      <c r="D132" s="523" t="e">
        <f>SUMIF('[50]SP-PianoConti'!$C:$C,$A132,'[50]SP-PianoConti'!K:K)</f>
        <v>#VALUE!</v>
      </c>
      <c r="E132" s="523" t="e">
        <f t="shared" si="3"/>
        <v>#VALUE!</v>
      </c>
      <c r="F132" s="489">
        <f>+ABS(IFERROR(VLOOKUP(A132,[50]Foglio2!A:B,2,0),0))</f>
        <v>7869516.5800000001</v>
      </c>
      <c r="G132" s="505" t="e">
        <f t="shared" si="2"/>
        <v>#VALUE!</v>
      </c>
    </row>
    <row r="133" spans="1:45" s="509" customFormat="1" ht="38.25" x14ac:dyDescent="0.25">
      <c r="A133" s="501" t="s">
        <v>3131</v>
      </c>
      <c r="B133" s="522" t="s">
        <v>3967</v>
      </c>
      <c r="C133" s="523"/>
      <c r="D133" s="523"/>
      <c r="E133" s="523"/>
      <c r="F133" s="489">
        <f>+ABS(IFERROR(VLOOKUP(A133,[50]Foglio2!A:B,2,0),0))</f>
        <v>0</v>
      </c>
      <c r="G133" s="505">
        <f t="shared" si="2"/>
        <v>0</v>
      </c>
    </row>
    <row r="134" spans="1:45" s="509" customFormat="1" x14ac:dyDescent="0.25">
      <c r="A134" s="501" t="s">
        <v>1477</v>
      </c>
      <c r="B134" s="522" t="s">
        <v>3968</v>
      </c>
      <c r="C134" s="523" t="e">
        <f>SUMIF('[50]SP-PianoConti'!$C:$C,$A134,'[50]SP-PianoConti'!I:I)</f>
        <v>#VALUE!</v>
      </c>
      <c r="D134" s="523" t="e">
        <f>SUMIF('[50]SP-PianoConti'!$C:$C,$A134,'[50]SP-PianoConti'!K:K)</f>
        <v>#VALUE!</v>
      </c>
      <c r="E134" s="523" t="e">
        <f t="shared" si="3"/>
        <v>#VALUE!</v>
      </c>
      <c r="F134" s="489">
        <f>+ABS(IFERROR(VLOOKUP(A134,[50]Foglio2!A:B,2,0),0))</f>
        <v>0</v>
      </c>
      <c r="G134" s="505" t="e">
        <f t="shared" ref="G134:G197" si="4">+C134-F134</f>
        <v>#VALUE!</v>
      </c>
    </row>
    <row r="135" spans="1:45" s="509" customFormat="1" ht="25.5" x14ac:dyDescent="0.25">
      <c r="A135" s="501" t="s">
        <v>1479</v>
      </c>
      <c r="B135" s="525" t="s">
        <v>3969</v>
      </c>
      <c r="C135" s="523" t="e">
        <f>SUMIF('[50]SP-PianoConti'!$C:$C,$A135,'[50]SP-PianoConti'!I:I)</f>
        <v>#VALUE!</v>
      </c>
      <c r="D135" s="523" t="e">
        <f>SUMIF('[50]SP-PianoConti'!$C:$C,$A135,'[50]SP-PianoConti'!K:K)</f>
        <v>#VALUE!</v>
      </c>
      <c r="E135" s="523" t="e">
        <f t="shared" si="3"/>
        <v>#VALUE!</v>
      </c>
      <c r="F135" s="489">
        <f>+ABS(IFERROR(VLOOKUP(A135,[50]Foglio2!A:B,2,0),0))</f>
        <v>0</v>
      </c>
      <c r="G135" s="505" t="e">
        <f t="shared" si="4"/>
        <v>#VALUE!</v>
      </c>
    </row>
    <row r="136" spans="1:45" s="509" customFormat="1" x14ac:dyDescent="0.25">
      <c r="A136" s="501" t="s">
        <v>3135</v>
      </c>
      <c r="B136" s="526" t="s">
        <v>3970</v>
      </c>
      <c r="C136" s="527" t="e">
        <f>SUMIF('[50]SP-PianoConti'!$C:$C,$A136,'[50]SP-PianoConti'!I:I)</f>
        <v>#VALUE!</v>
      </c>
      <c r="D136" s="527" t="e">
        <f>SUMIF('[50]SP-PianoConti'!$C:$C,$A136,'[50]SP-PianoConti'!K:K)</f>
        <v>#VALUE!</v>
      </c>
      <c r="E136" s="523" t="e">
        <f t="shared" si="3"/>
        <v>#VALUE!</v>
      </c>
      <c r="F136" s="489">
        <f>+ABS(IFERROR(VLOOKUP(A136,[50]Foglio2!A:B,2,0),0))</f>
        <v>0</v>
      </c>
      <c r="G136" s="505" t="e">
        <f t="shared" si="4"/>
        <v>#VALUE!</v>
      </c>
      <c r="H136" s="528" t="s">
        <v>3971</v>
      </c>
      <c r="I136" s="528"/>
    </row>
    <row r="137" spans="1:45" s="509" customFormat="1" ht="25.5" x14ac:dyDescent="0.25">
      <c r="A137" s="501" t="s">
        <v>3137</v>
      </c>
      <c r="B137" s="526" t="s">
        <v>3138</v>
      </c>
      <c r="C137" s="527" t="e">
        <f>SUMIF('[50]SP-PianoConti'!$C:$C,$A137,'[50]SP-PianoConti'!I:I)</f>
        <v>#VALUE!</v>
      </c>
      <c r="D137" s="527" t="e">
        <f>SUMIF('[50]SP-PianoConti'!$C:$C,$A137,'[50]SP-PianoConti'!K:K)</f>
        <v>#VALUE!</v>
      </c>
      <c r="E137" s="523" t="e">
        <f t="shared" si="3"/>
        <v>#VALUE!</v>
      </c>
      <c r="F137" s="489">
        <f>+ABS(IFERROR(VLOOKUP(A137,[50]Foglio2!A:B,2,0),0))</f>
        <v>0</v>
      </c>
      <c r="G137" s="505" t="e">
        <f t="shared" si="4"/>
        <v>#VALUE!</v>
      </c>
    </row>
    <row r="138" spans="1:45" s="511" customFormat="1" x14ac:dyDescent="0.25">
      <c r="A138" s="510" t="s">
        <v>1481</v>
      </c>
      <c r="B138" s="529" t="s">
        <v>1482</v>
      </c>
      <c r="C138" s="515" t="e">
        <f>SUMIF('[50]SP-PianoConti'!$C:$C,$A138,'[50]SP-PianoConti'!I:I)</f>
        <v>#VALUE!</v>
      </c>
      <c r="D138" s="515" t="e">
        <f>SUMIF('[50]SP-PianoConti'!$C:$C,$A138,'[50]SP-PianoConti'!K:K)</f>
        <v>#VALUE!</v>
      </c>
      <c r="E138" s="515" t="e">
        <f t="shared" si="3"/>
        <v>#VALUE!</v>
      </c>
      <c r="F138" s="489">
        <f>+ABS(IFERROR(VLOOKUP(A138,[50]Foglio2!A:B,2,0),0))</f>
        <v>3732031.03</v>
      </c>
      <c r="G138" s="505" t="e">
        <f t="shared" si="4"/>
        <v>#VALUE!</v>
      </c>
    </row>
    <row r="139" spans="1:45" s="511" customFormat="1" x14ac:dyDescent="0.25">
      <c r="A139" s="510" t="s">
        <v>1483</v>
      </c>
      <c r="B139" s="529" t="s">
        <v>1484</v>
      </c>
      <c r="C139" s="515" t="e">
        <f>+C140</f>
        <v>#VALUE!</v>
      </c>
      <c r="D139" s="515" t="e">
        <f>+D140</f>
        <v>#VALUE!</v>
      </c>
      <c r="E139" s="515" t="e">
        <f t="shared" si="3"/>
        <v>#VALUE!</v>
      </c>
      <c r="F139" s="489">
        <f>+ABS(IFERROR(VLOOKUP(A139,[50]Foglio2!A:B,2,0),0))</f>
        <v>0</v>
      </c>
      <c r="G139" s="505" t="e">
        <f t="shared" si="4"/>
        <v>#VALUE!</v>
      </c>
    </row>
    <row r="140" spans="1:45" s="530" customFormat="1" x14ac:dyDescent="0.25">
      <c r="A140" s="501" t="s">
        <v>1485</v>
      </c>
      <c r="B140" s="522" t="s">
        <v>1486</v>
      </c>
      <c r="C140" s="523" t="e">
        <f>SUM(C141:C146)</f>
        <v>#VALUE!</v>
      </c>
      <c r="D140" s="523" t="e">
        <f>SUM(D141:D146)</f>
        <v>#VALUE!</v>
      </c>
      <c r="E140" s="523" t="e">
        <f t="shared" si="3"/>
        <v>#VALUE!</v>
      </c>
      <c r="F140" s="489">
        <f>+ABS(IFERROR(VLOOKUP(A140,[50]Foglio2!A:B,2,0),0))</f>
        <v>0</v>
      </c>
      <c r="G140" s="505" t="e">
        <f t="shared" si="4"/>
        <v>#VALUE!</v>
      </c>
      <c r="H140" s="511"/>
      <c r="I140" s="511"/>
      <c r="J140" s="511"/>
      <c r="K140" s="511"/>
      <c r="L140" s="511"/>
      <c r="M140" s="511"/>
      <c r="N140" s="511"/>
      <c r="O140" s="511"/>
      <c r="P140" s="511"/>
      <c r="Q140" s="511"/>
      <c r="R140" s="511"/>
      <c r="S140" s="511"/>
      <c r="T140" s="511"/>
      <c r="U140" s="511"/>
      <c r="V140" s="511"/>
      <c r="W140" s="511"/>
      <c r="X140" s="511"/>
      <c r="Y140" s="511"/>
      <c r="Z140" s="511"/>
      <c r="AA140" s="511"/>
      <c r="AB140" s="511"/>
      <c r="AC140" s="511"/>
      <c r="AD140" s="511"/>
      <c r="AE140" s="511"/>
      <c r="AF140" s="511"/>
      <c r="AG140" s="511"/>
      <c r="AH140" s="511"/>
      <c r="AI140" s="511"/>
      <c r="AJ140" s="511"/>
      <c r="AK140" s="511"/>
      <c r="AL140" s="511"/>
      <c r="AM140" s="511"/>
      <c r="AN140" s="511"/>
      <c r="AO140" s="511"/>
      <c r="AP140" s="511"/>
      <c r="AQ140" s="511"/>
      <c r="AR140" s="511"/>
      <c r="AS140" s="511"/>
    </row>
    <row r="141" spans="1:45" s="530" customFormat="1" ht="25.5" x14ac:dyDescent="0.25">
      <c r="A141" s="501" t="s">
        <v>1487</v>
      </c>
      <c r="B141" s="522" t="s">
        <v>3972</v>
      </c>
      <c r="C141" s="523" t="e">
        <f>SUMIF('[50]SP-PianoConti'!$C:$C,$A141,'[50]SP-PianoConti'!I:I)</f>
        <v>#VALUE!</v>
      </c>
      <c r="D141" s="523" t="e">
        <f>SUMIF('[50]SP-PianoConti'!$C:$C,$A141,'[50]SP-PianoConti'!K:K)</f>
        <v>#VALUE!</v>
      </c>
      <c r="E141" s="523" t="e">
        <f t="shared" si="3"/>
        <v>#VALUE!</v>
      </c>
      <c r="F141" s="489">
        <f>+ABS(IFERROR(VLOOKUP(A141,[50]Foglio2!A:B,2,0),0))</f>
        <v>0</v>
      </c>
      <c r="G141" s="505" t="e">
        <f t="shared" si="4"/>
        <v>#VALUE!</v>
      </c>
      <c r="H141" s="511"/>
      <c r="I141" s="511"/>
      <c r="J141" s="511"/>
      <c r="K141" s="511"/>
      <c r="L141" s="511"/>
      <c r="M141" s="511"/>
      <c r="N141" s="511"/>
      <c r="O141" s="511"/>
      <c r="P141" s="511"/>
      <c r="Q141" s="511"/>
      <c r="R141" s="511"/>
      <c r="S141" s="511"/>
      <c r="T141" s="511"/>
      <c r="U141" s="511"/>
      <c r="V141" s="511"/>
      <c r="W141" s="511"/>
      <c r="X141" s="511"/>
      <c r="Y141" s="511"/>
      <c r="Z141" s="511"/>
      <c r="AA141" s="511"/>
      <c r="AB141" s="511"/>
      <c r="AC141" s="511"/>
      <c r="AD141" s="511"/>
      <c r="AE141" s="511"/>
      <c r="AF141" s="511"/>
      <c r="AG141" s="511"/>
      <c r="AH141" s="511"/>
      <c r="AI141" s="511"/>
      <c r="AJ141" s="511"/>
      <c r="AK141" s="511"/>
      <c r="AL141" s="511"/>
      <c r="AM141" s="511"/>
      <c r="AN141" s="511"/>
      <c r="AO141" s="511"/>
      <c r="AP141" s="511"/>
      <c r="AQ141" s="511"/>
      <c r="AR141" s="511"/>
      <c r="AS141" s="511"/>
    </row>
    <row r="142" spans="1:45" s="530" customFormat="1" ht="28.5" customHeight="1" x14ac:dyDescent="0.25">
      <c r="A142" s="501" t="s">
        <v>1489</v>
      </c>
      <c r="B142" s="522" t="s">
        <v>3973</v>
      </c>
      <c r="C142" s="523" t="e">
        <f>SUMIF('[50]SP-PianoConti'!$C:$C,$A142,'[50]SP-PianoConti'!I:I)</f>
        <v>#VALUE!</v>
      </c>
      <c r="D142" s="523" t="e">
        <f>SUMIF('[50]SP-PianoConti'!$C:$C,$A142,'[50]SP-PianoConti'!K:K)</f>
        <v>#VALUE!</v>
      </c>
      <c r="E142" s="523" t="e">
        <f t="shared" si="3"/>
        <v>#VALUE!</v>
      </c>
      <c r="F142" s="489">
        <f>+ABS(IFERROR(VLOOKUP(A142,[50]Foglio2!A:B,2,0),0))</f>
        <v>0</v>
      </c>
      <c r="G142" s="505" t="e">
        <f t="shared" si="4"/>
        <v>#VALUE!</v>
      </c>
      <c r="H142" s="511"/>
      <c r="I142" s="511"/>
      <c r="J142" s="511"/>
      <c r="K142" s="511"/>
      <c r="L142" s="511"/>
      <c r="M142" s="511"/>
      <c r="N142" s="511"/>
      <c r="O142" s="511"/>
      <c r="P142" s="511"/>
      <c r="Q142" s="511"/>
      <c r="R142" s="511"/>
      <c r="S142" s="511"/>
      <c r="T142" s="511"/>
      <c r="U142" s="511"/>
      <c r="V142" s="511"/>
      <c r="W142" s="511"/>
      <c r="X142" s="511"/>
      <c r="Y142" s="511"/>
      <c r="Z142" s="511"/>
      <c r="AA142" s="511"/>
      <c r="AB142" s="511"/>
      <c r="AC142" s="511"/>
      <c r="AD142" s="511"/>
      <c r="AE142" s="511"/>
      <c r="AF142" s="511"/>
      <c r="AG142" s="511"/>
      <c r="AH142" s="511"/>
      <c r="AI142" s="511"/>
      <c r="AJ142" s="511"/>
      <c r="AK142" s="511"/>
      <c r="AL142" s="511"/>
      <c r="AM142" s="511"/>
      <c r="AN142" s="511"/>
      <c r="AO142" s="511"/>
      <c r="AP142" s="511"/>
      <c r="AQ142" s="511"/>
      <c r="AR142" s="511"/>
      <c r="AS142" s="511"/>
    </row>
    <row r="143" spans="1:45" s="530" customFormat="1" ht="25.5" x14ac:dyDescent="0.25">
      <c r="A143" s="501" t="s">
        <v>1491</v>
      </c>
      <c r="B143" s="522" t="s">
        <v>3974</v>
      </c>
      <c r="C143" s="523" t="e">
        <f>SUMIF('[50]SP-PianoConti'!$C:$C,$A143,'[50]SP-PianoConti'!I:I)</f>
        <v>#VALUE!</v>
      </c>
      <c r="D143" s="523" t="e">
        <f>SUMIF('[50]SP-PianoConti'!$C:$C,$A143,'[50]SP-PianoConti'!K:K)</f>
        <v>#VALUE!</v>
      </c>
      <c r="E143" s="523" t="e">
        <f t="shared" si="3"/>
        <v>#VALUE!</v>
      </c>
      <c r="F143" s="489">
        <f>+ABS(IFERROR(VLOOKUP(A143,[50]Foglio2!A:B,2,0),0))</f>
        <v>3201400.51</v>
      </c>
      <c r="G143" s="505" t="e">
        <f t="shared" si="4"/>
        <v>#VALUE!</v>
      </c>
      <c r="H143" s="511"/>
      <c r="I143" s="511"/>
      <c r="J143" s="511"/>
      <c r="K143" s="511"/>
      <c r="L143" s="511"/>
      <c r="M143" s="511"/>
      <c r="N143" s="511"/>
      <c r="O143" s="511"/>
      <c r="P143" s="511"/>
      <c r="Q143" s="511"/>
      <c r="R143" s="511"/>
      <c r="S143" s="511"/>
      <c r="T143" s="511"/>
      <c r="U143" s="511"/>
      <c r="V143" s="511"/>
      <c r="W143" s="511"/>
      <c r="X143" s="511"/>
      <c r="Y143" s="511"/>
      <c r="Z143" s="511"/>
      <c r="AA143" s="511"/>
      <c r="AB143" s="511"/>
      <c r="AC143" s="511"/>
      <c r="AD143" s="511"/>
      <c r="AE143" s="511"/>
      <c r="AF143" s="511"/>
      <c r="AG143" s="511"/>
      <c r="AH143" s="511"/>
      <c r="AI143" s="511"/>
      <c r="AJ143" s="511"/>
      <c r="AK143" s="511"/>
      <c r="AL143" s="511"/>
      <c r="AM143" s="511"/>
      <c r="AN143" s="511"/>
      <c r="AO143" s="511"/>
      <c r="AP143" s="511"/>
      <c r="AQ143" s="511"/>
      <c r="AR143" s="511"/>
      <c r="AS143" s="511"/>
    </row>
    <row r="144" spans="1:45" s="530" customFormat="1" x14ac:dyDescent="0.25">
      <c r="A144" s="501" t="s">
        <v>1493</v>
      </c>
      <c r="B144" s="522" t="s">
        <v>3975</v>
      </c>
      <c r="C144" s="523" t="e">
        <f>SUMIF('[50]SP-PianoConti'!$C:$C,$A144,'[50]SP-PianoConti'!I:I)</f>
        <v>#VALUE!</v>
      </c>
      <c r="D144" s="523" t="e">
        <f>SUMIF('[50]SP-PianoConti'!$C:$C,$A144,'[50]SP-PianoConti'!K:K)</f>
        <v>#VALUE!</v>
      </c>
      <c r="E144" s="523" t="e">
        <f t="shared" si="3"/>
        <v>#VALUE!</v>
      </c>
      <c r="F144" s="489">
        <f>+ABS(IFERROR(VLOOKUP(A144,[50]Foglio2!A:B,2,0),0))</f>
        <v>0</v>
      </c>
      <c r="G144" s="505" t="e">
        <f t="shared" si="4"/>
        <v>#VALUE!</v>
      </c>
      <c r="H144" s="511"/>
      <c r="I144" s="511"/>
      <c r="J144" s="511"/>
      <c r="K144" s="511"/>
      <c r="L144" s="511"/>
      <c r="M144" s="511"/>
      <c r="N144" s="511"/>
      <c r="O144" s="511"/>
      <c r="P144" s="511"/>
      <c r="Q144" s="511"/>
      <c r="R144" s="511"/>
      <c r="S144" s="511"/>
      <c r="T144" s="511"/>
      <c r="U144" s="511"/>
      <c r="V144" s="511"/>
      <c r="W144" s="511"/>
      <c r="X144" s="511"/>
      <c r="Y144" s="511"/>
      <c r="Z144" s="511"/>
      <c r="AA144" s="511"/>
      <c r="AB144" s="511"/>
      <c r="AC144" s="511"/>
      <c r="AD144" s="511"/>
      <c r="AE144" s="511"/>
      <c r="AF144" s="511"/>
      <c r="AG144" s="511"/>
      <c r="AH144" s="511"/>
      <c r="AI144" s="511"/>
      <c r="AJ144" s="511"/>
      <c r="AK144" s="511"/>
      <c r="AL144" s="511"/>
      <c r="AM144" s="511"/>
      <c r="AN144" s="511"/>
      <c r="AO144" s="511"/>
      <c r="AP144" s="511"/>
      <c r="AQ144" s="511"/>
      <c r="AR144" s="511"/>
      <c r="AS144" s="511"/>
    </row>
    <row r="145" spans="1:45" s="530" customFormat="1" ht="38.25" x14ac:dyDescent="0.25">
      <c r="A145" s="501" t="s">
        <v>3144</v>
      </c>
      <c r="B145" s="522" t="s">
        <v>3976</v>
      </c>
      <c r="C145" s="523" t="e">
        <f>SUMIF('[50]SP-PianoConti'!$C:$C,$A145,'[50]SP-PianoConti'!I:I)</f>
        <v>#VALUE!</v>
      </c>
      <c r="D145" s="523" t="e">
        <f>SUMIF('[50]SP-PianoConti'!$C:$C,$A145,'[50]SP-PianoConti'!K:K)</f>
        <v>#VALUE!</v>
      </c>
      <c r="E145" s="523" t="e">
        <f t="shared" si="3"/>
        <v>#VALUE!</v>
      </c>
      <c r="F145" s="489">
        <f>+ABS(IFERROR(VLOOKUP(A145,[50]Foglio2!A:B,2,0),0))</f>
        <v>0</v>
      </c>
      <c r="G145" s="505" t="e">
        <f t="shared" si="4"/>
        <v>#VALUE!</v>
      </c>
      <c r="H145" s="511"/>
      <c r="I145" s="511"/>
      <c r="J145" s="511"/>
      <c r="K145" s="511"/>
      <c r="L145" s="511"/>
      <c r="M145" s="511"/>
      <c r="N145" s="511"/>
      <c r="O145" s="511"/>
      <c r="P145" s="511"/>
      <c r="Q145" s="511"/>
      <c r="R145" s="511"/>
      <c r="S145" s="511"/>
      <c r="T145" s="511"/>
      <c r="U145" s="511"/>
      <c r="V145" s="511"/>
      <c r="W145" s="511"/>
      <c r="X145" s="511"/>
      <c r="Y145" s="511"/>
      <c r="Z145" s="511"/>
      <c r="AA145" s="511"/>
      <c r="AB145" s="511"/>
      <c r="AC145" s="511"/>
      <c r="AD145" s="511"/>
      <c r="AE145" s="511"/>
      <c r="AF145" s="511"/>
      <c r="AG145" s="511"/>
      <c r="AH145" s="511"/>
      <c r="AI145" s="511"/>
      <c r="AJ145" s="511"/>
      <c r="AK145" s="511"/>
      <c r="AL145" s="511"/>
      <c r="AM145" s="511"/>
      <c r="AN145" s="511"/>
      <c r="AO145" s="511"/>
      <c r="AP145" s="511"/>
      <c r="AQ145" s="511"/>
      <c r="AR145" s="511"/>
      <c r="AS145" s="511"/>
    </row>
    <row r="146" spans="1:45" s="530" customFormat="1" x14ac:dyDescent="0.25">
      <c r="A146" s="501" t="s">
        <v>1495</v>
      </c>
      <c r="B146" s="522" t="s">
        <v>3977</v>
      </c>
      <c r="C146" s="523" t="e">
        <f>SUMIF('[50]SP-PianoConti'!$C:$C,$A146,'[50]SP-PianoConti'!I:I)</f>
        <v>#VALUE!</v>
      </c>
      <c r="D146" s="523" t="e">
        <f>SUMIF('[50]SP-PianoConti'!$C:$C,$A146,'[50]SP-PianoConti'!K:K)</f>
        <v>#VALUE!</v>
      </c>
      <c r="E146" s="523" t="e">
        <f t="shared" si="3"/>
        <v>#VALUE!</v>
      </c>
      <c r="F146" s="489">
        <f>+ABS(IFERROR(VLOOKUP(A146,[50]Foglio2!A:B,2,0),0))</f>
        <v>121337.85999999999</v>
      </c>
      <c r="G146" s="505" t="e">
        <f t="shared" si="4"/>
        <v>#VALUE!</v>
      </c>
      <c r="H146" s="511"/>
      <c r="I146" s="511"/>
      <c r="J146" s="511"/>
      <c r="K146" s="511"/>
      <c r="L146" s="511"/>
      <c r="M146" s="511"/>
      <c r="N146" s="511"/>
      <c r="O146" s="511"/>
      <c r="P146" s="511"/>
      <c r="Q146" s="511"/>
      <c r="R146" s="511"/>
      <c r="S146" s="511"/>
      <c r="T146" s="511"/>
      <c r="U146" s="511"/>
      <c r="V146" s="511"/>
      <c r="W146" s="511"/>
      <c r="X146" s="511"/>
      <c r="Y146" s="511"/>
      <c r="Z146" s="511"/>
      <c r="AA146" s="511"/>
      <c r="AB146" s="511"/>
      <c r="AC146" s="511"/>
      <c r="AD146" s="511"/>
      <c r="AE146" s="511"/>
      <c r="AF146" s="511"/>
      <c r="AG146" s="511"/>
      <c r="AH146" s="511"/>
      <c r="AI146" s="511"/>
      <c r="AJ146" s="511"/>
      <c r="AK146" s="511"/>
      <c r="AL146" s="511"/>
      <c r="AM146" s="511"/>
      <c r="AN146" s="511"/>
      <c r="AO146" s="511"/>
      <c r="AP146" s="511"/>
      <c r="AQ146" s="511"/>
      <c r="AR146" s="511"/>
      <c r="AS146" s="511"/>
    </row>
    <row r="147" spans="1:45" s="511" customFormat="1" x14ac:dyDescent="0.25">
      <c r="A147" s="510" t="s">
        <v>1497</v>
      </c>
      <c r="B147" s="529" t="s">
        <v>3149</v>
      </c>
      <c r="C147" s="515" t="e">
        <f>SUM(C148:C150)</f>
        <v>#VALUE!</v>
      </c>
      <c r="D147" s="515" t="e">
        <f>SUM(D148:D150)</f>
        <v>#VALUE!</v>
      </c>
      <c r="E147" s="515" t="e">
        <f t="shared" si="3"/>
        <v>#VALUE!</v>
      </c>
      <c r="F147" s="489">
        <f>+ABS(IFERROR(VLOOKUP(A147,[50]Foglio2!A:B,2,0),0))</f>
        <v>0</v>
      </c>
      <c r="G147" s="505" t="e">
        <f t="shared" si="4"/>
        <v>#VALUE!</v>
      </c>
    </row>
    <row r="148" spans="1:45" s="511" customFormat="1" x14ac:dyDescent="0.25">
      <c r="A148" s="502" t="s">
        <v>1499</v>
      </c>
      <c r="B148" s="522" t="s">
        <v>3978</v>
      </c>
      <c r="C148" s="515" t="e">
        <f>SUMIF('[50]SP-PianoConti'!$C:$C,$A148,'[50]SP-PianoConti'!I:I)</f>
        <v>#VALUE!</v>
      </c>
      <c r="D148" s="515" t="e">
        <f>SUMIF('[50]SP-PianoConti'!$C:$C,$A148,'[50]SP-PianoConti'!K:K)</f>
        <v>#VALUE!</v>
      </c>
      <c r="E148" s="515" t="e">
        <f t="shared" si="3"/>
        <v>#VALUE!</v>
      </c>
      <c r="F148" s="489">
        <f>+ABS(IFERROR(VLOOKUP(A148,[50]Foglio2!A:B,2,0),0))</f>
        <v>55</v>
      </c>
      <c r="G148" s="505" t="e">
        <f t="shared" si="4"/>
        <v>#VALUE!</v>
      </c>
    </row>
    <row r="149" spans="1:45" s="511" customFormat="1" x14ac:dyDescent="0.25">
      <c r="A149" s="502" t="s">
        <v>1501</v>
      </c>
      <c r="B149" s="522" t="s">
        <v>3979</v>
      </c>
      <c r="C149" s="515" t="e">
        <f>SUMIF('[50]SP-PianoConti'!$C:$C,$A149,'[50]SP-PianoConti'!I:I)</f>
        <v>#VALUE!</v>
      </c>
      <c r="D149" s="515" t="e">
        <f>SUMIF('[50]SP-PianoConti'!$C:$C,$A149,'[50]SP-PianoConti'!K:K)</f>
        <v>#VALUE!</v>
      </c>
      <c r="E149" s="515" t="e">
        <f t="shared" si="3"/>
        <v>#VALUE!</v>
      </c>
      <c r="F149" s="489">
        <f>+ABS(IFERROR(VLOOKUP(A149,[50]Foglio2!A:B,2,0),0))</f>
        <v>0</v>
      </c>
      <c r="G149" s="505" t="e">
        <f t="shared" si="4"/>
        <v>#VALUE!</v>
      </c>
    </row>
    <row r="150" spans="1:45" s="511" customFormat="1" x14ac:dyDescent="0.25">
      <c r="A150" s="502" t="s">
        <v>1503</v>
      </c>
      <c r="B150" s="522" t="s">
        <v>3980</v>
      </c>
      <c r="C150" s="515" t="e">
        <f>SUMIF('[50]SP-PianoConti'!$C:$C,$A150,'[50]SP-PianoConti'!I:I)</f>
        <v>#VALUE!</v>
      </c>
      <c r="D150" s="515" t="e">
        <f>SUMIF('[50]SP-PianoConti'!$C:$C,$A150,'[50]SP-PianoConti'!K:K)</f>
        <v>#VALUE!</v>
      </c>
      <c r="E150" s="515" t="e">
        <f t="shared" si="3"/>
        <v>#VALUE!</v>
      </c>
      <c r="F150" s="489">
        <f>+ABS(IFERROR(VLOOKUP(A150,[50]Foglio2!A:B,2,0),0))</f>
        <v>619273.74</v>
      </c>
      <c r="G150" s="505" t="e">
        <f t="shared" si="4"/>
        <v>#VALUE!</v>
      </c>
    </row>
    <row r="151" spans="1:45" s="511" customFormat="1" x14ac:dyDescent="0.25">
      <c r="A151" s="510" t="s">
        <v>1505</v>
      </c>
      <c r="B151" s="529" t="s">
        <v>1506</v>
      </c>
      <c r="C151" s="515" t="e">
        <f>SUMIF('[50]SP-PianoConti'!$C:$C,$A151,'[50]SP-PianoConti'!I:I)</f>
        <v>#VALUE!</v>
      </c>
      <c r="D151" s="515" t="e">
        <f>SUMIF('[50]SP-PianoConti'!$C:$C,$A151,'[50]SP-PianoConti'!K:K)</f>
        <v>#VALUE!</v>
      </c>
      <c r="E151" s="515" t="e">
        <f t="shared" si="3"/>
        <v>#VALUE!</v>
      </c>
      <c r="F151" s="489">
        <f>+ABS(IFERROR(VLOOKUP(A151,[50]Foglio2!A:B,2,0),0))</f>
        <v>355096.86</v>
      </c>
      <c r="G151" s="505" t="e">
        <f t="shared" si="4"/>
        <v>#VALUE!</v>
      </c>
    </row>
    <row r="152" spans="1:45" s="511" customFormat="1" x14ac:dyDescent="0.25">
      <c r="A152" s="510" t="s">
        <v>1507</v>
      </c>
      <c r="B152" s="529" t="s">
        <v>1508</v>
      </c>
      <c r="C152" s="515" t="e">
        <f>+C153+C154+C155+C156+C157+C160</f>
        <v>#VALUE!</v>
      </c>
      <c r="D152" s="515" t="e">
        <f>+D153+D154+D155+D156+D157+D160</f>
        <v>#VALUE!</v>
      </c>
      <c r="E152" s="515" t="e">
        <f t="shared" si="3"/>
        <v>#VALUE!</v>
      </c>
      <c r="F152" s="489">
        <f>+ABS(IFERROR(VLOOKUP(A152,[50]Foglio2!A:B,2,0),0))</f>
        <v>0</v>
      </c>
      <c r="G152" s="505" t="e">
        <f t="shared" si="4"/>
        <v>#VALUE!</v>
      </c>
    </row>
    <row r="153" spans="1:45" s="509" customFormat="1" x14ac:dyDescent="0.25">
      <c r="A153" s="501" t="s">
        <v>1509</v>
      </c>
      <c r="B153" s="522" t="s">
        <v>3981</v>
      </c>
      <c r="C153" s="508" t="e">
        <f>SUMIF('[50]SP-PianoConti'!$C:$C,$A153,'[50]SP-PianoConti'!I:I)</f>
        <v>#VALUE!</v>
      </c>
      <c r="D153" s="515" t="e">
        <f>SUMIF('[50]SP-PianoConti'!$C:$C,$A153,'[50]SP-PianoConti'!K:K)</f>
        <v>#VALUE!</v>
      </c>
      <c r="E153" s="508" t="e">
        <f t="shared" si="3"/>
        <v>#VALUE!</v>
      </c>
      <c r="F153" s="489">
        <f>+ABS(IFERROR(VLOOKUP(A153,[50]Foglio2!A:B,2,0),0))</f>
        <v>1060261.18</v>
      </c>
      <c r="G153" s="505" t="e">
        <f t="shared" si="4"/>
        <v>#VALUE!</v>
      </c>
    </row>
    <row r="154" spans="1:45" s="509" customFormat="1" x14ac:dyDescent="0.25">
      <c r="A154" s="501" t="s">
        <v>1511</v>
      </c>
      <c r="B154" s="522" t="s">
        <v>3982</v>
      </c>
      <c r="C154" s="508" t="e">
        <f>SUMIF('[50]SP-PianoConti'!$C:$C,$A154,'[50]SP-PianoConti'!I:I)</f>
        <v>#VALUE!</v>
      </c>
      <c r="D154" s="508" t="e">
        <f>SUMIF('[50]SP-PianoConti'!$C:$C,$A154,'[50]SP-PianoConti'!K:K)</f>
        <v>#VALUE!</v>
      </c>
      <c r="E154" s="508" t="e">
        <f t="shared" ref="E154:E168" si="5">+C154-D154</f>
        <v>#VALUE!</v>
      </c>
      <c r="F154" s="489">
        <f>+ABS(IFERROR(VLOOKUP(A154,[50]Foglio2!A:B,2,0),0))</f>
        <v>0</v>
      </c>
      <c r="G154" s="505" t="e">
        <f t="shared" si="4"/>
        <v>#VALUE!</v>
      </c>
    </row>
    <row r="155" spans="1:45" s="509" customFormat="1" x14ac:dyDescent="0.25">
      <c r="A155" s="501" t="s">
        <v>1513</v>
      </c>
      <c r="B155" s="522" t="s">
        <v>3983</v>
      </c>
      <c r="C155" s="508" t="e">
        <f>SUMIF('[50]SP-PianoConti'!$C:$C,$A155,'[50]SP-PianoConti'!I:I)</f>
        <v>#VALUE!</v>
      </c>
      <c r="D155" s="508" t="e">
        <f>SUMIF('[50]SP-PianoConti'!$C:$C,$A155,'[50]SP-PianoConti'!K:K)</f>
        <v>#VALUE!</v>
      </c>
      <c r="E155" s="508" t="e">
        <f t="shared" si="5"/>
        <v>#VALUE!</v>
      </c>
      <c r="F155" s="489">
        <f>+ABS(IFERROR(VLOOKUP(A155,[50]Foglio2!A:B,2,0),0))</f>
        <v>92213.58</v>
      </c>
      <c r="G155" s="505" t="e">
        <f t="shared" si="4"/>
        <v>#VALUE!</v>
      </c>
    </row>
    <row r="156" spans="1:45" s="509" customFormat="1" x14ac:dyDescent="0.25">
      <c r="A156" s="501" t="s">
        <v>1515</v>
      </c>
      <c r="B156" s="522" t="s">
        <v>3984</v>
      </c>
      <c r="C156" s="508" t="e">
        <f>SUMIF('[50]SP-PianoConti'!$C:$C,$A156,'[50]SP-PianoConti'!I:I)</f>
        <v>#VALUE!</v>
      </c>
      <c r="D156" s="508" t="e">
        <f>SUMIF('[50]SP-PianoConti'!$C:$C,$A156,'[50]SP-PianoConti'!K:K)</f>
        <v>#VALUE!</v>
      </c>
      <c r="E156" s="508" t="e">
        <f t="shared" si="5"/>
        <v>#VALUE!</v>
      </c>
      <c r="F156" s="489">
        <f>+ABS(IFERROR(VLOOKUP(A156,[50]Foglio2!A:B,2,0),0))</f>
        <v>1862</v>
      </c>
      <c r="G156" s="505" t="e">
        <f t="shared" si="4"/>
        <v>#VALUE!</v>
      </c>
    </row>
    <row r="157" spans="1:45" s="509" customFormat="1" x14ac:dyDescent="0.25">
      <c r="A157" s="501" t="s">
        <v>1517</v>
      </c>
      <c r="B157" s="522" t="s">
        <v>3985</v>
      </c>
      <c r="C157" s="508" t="e">
        <f>+C158+C159</f>
        <v>#VALUE!</v>
      </c>
      <c r="D157" s="508" t="e">
        <f>+D158+D159</f>
        <v>#VALUE!</v>
      </c>
      <c r="E157" s="508" t="e">
        <f t="shared" si="5"/>
        <v>#VALUE!</v>
      </c>
      <c r="F157" s="489">
        <f>+ABS(IFERROR(VLOOKUP(A157,[50]Foglio2!A:B,2,0),0))</f>
        <v>0</v>
      </c>
      <c r="G157" s="505" t="e">
        <f t="shared" si="4"/>
        <v>#VALUE!</v>
      </c>
    </row>
    <row r="158" spans="1:45" s="509" customFormat="1" x14ac:dyDescent="0.25">
      <c r="A158" s="501" t="s">
        <v>3158</v>
      </c>
      <c r="B158" s="522" t="s">
        <v>3986</v>
      </c>
      <c r="C158" s="508" t="e">
        <f>SUMIF('[50]SP-PianoConti'!$C:$C,$A158,'[50]SP-PianoConti'!I:I)</f>
        <v>#VALUE!</v>
      </c>
      <c r="D158" s="508" t="e">
        <f>SUMIF('[50]SP-PianoConti'!$C:$C,$A158,'[50]SP-PianoConti'!K:K)</f>
        <v>#VALUE!</v>
      </c>
      <c r="E158" s="508" t="e">
        <f t="shared" si="5"/>
        <v>#VALUE!</v>
      </c>
      <c r="F158" s="489">
        <f>+ABS(IFERROR(VLOOKUP(A158,[50]Foglio2!A:B,2,0),0))</f>
        <v>5307391.6500000004</v>
      </c>
      <c r="G158" s="505" t="e">
        <f t="shared" si="4"/>
        <v>#VALUE!</v>
      </c>
    </row>
    <row r="159" spans="1:45" s="509" customFormat="1" x14ac:dyDescent="0.25">
      <c r="A159" s="501" t="s">
        <v>3160</v>
      </c>
      <c r="B159" s="522" t="s">
        <v>3987</v>
      </c>
      <c r="C159" s="508" t="e">
        <f>SUMIF('[50]SP-PianoConti'!$C:$C,$A159,'[50]SP-PianoConti'!I:I)</f>
        <v>#VALUE!</v>
      </c>
      <c r="D159" s="508" t="e">
        <f>SUMIF('[50]SP-PianoConti'!$C:$C,$A159,'[50]SP-PianoConti'!K:K)</f>
        <v>#VALUE!</v>
      </c>
      <c r="E159" s="508" t="e">
        <f t="shared" si="5"/>
        <v>#VALUE!</v>
      </c>
      <c r="F159" s="489">
        <f>+ABS(IFERROR(VLOOKUP(A159,[50]Foglio2!A:B,2,0),0))</f>
        <v>0</v>
      </c>
      <c r="G159" s="505" t="e">
        <f t="shared" si="4"/>
        <v>#VALUE!</v>
      </c>
    </row>
    <row r="160" spans="1:45" s="509" customFormat="1" ht="25.5" x14ac:dyDescent="0.25">
      <c r="A160" s="501" t="s">
        <v>3163</v>
      </c>
      <c r="B160" s="522" t="s">
        <v>3988</v>
      </c>
      <c r="C160" s="508" t="e">
        <f>+C161+C162</f>
        <v>#VALUE!</v>
      </c>
      <c r="D160" s="508" t="e">
        <f>+D161+D162</f>
        <v>#VALUE!</v>
      </c>
      <c r="E160" s="508" t="e">
        <f t="shared" si="5"/>
        <v>#VALUE!</v>
      </c>
      <c r="F160" s="489">
        <f>+ABS(IFERROR(VLOOKUP(A160,[50]Foglio2!A:B,2,0),0))</f>
        <v>0</v>
      </c>
      <c r="G160" s="505" t="e">
        <f t="shared" si="4"/>
        <v>#VALUE!</v>
      </c>
    </row>
    <row r="161" spans="1:7" s="509" customFormat="1" ht="25.5" x14ac:dyDescent="0.25">
      <c r="A161" s="501" t="s">
        <v>3165</v>
      </c>
      <c r="B161" s="522" t="s">
        <v>3989</v>
      </c>
      <c r="C161" s="508" t="e">
        <f>SUMIF('[50]SP-PianoConti'!$C:$C,$A161,'[50]SP-PianoConti'!I:I)</f>
        <v>#VALUE!</v>
      </c>
      <c r="D161" s="508" t="e">
        <f>SUMIF('[50]SP-PianoConti'!$C:$C,$A161,'[50]SP-PianoConti'!K:K)</f>
        <v>#VALUE!</v>
      </c>
      <c r="E161" s="508" t="e">
        <f t="shared" si="5"/>
        <v>#VALUE!</v>
      </c>
      <c r="F161" s="489">
        <f>+ABS(IFERROR(VLOOKUP(A161,[50]Foglio2!A:B,2,0),0))</f>
        <v>0</v>
      </c>
      <c r="G161" s="505" t="e">
        <f t="shared" si="4"/>
        <v>#VALUE!</v>
      </c>
    </row>
    <row r="162" spans="1:7" s="509" customFormat="1" x14ac:dyDescent="0.25">
      <c r="A162" s="501" t="s">
        <v>3167</v>
      </c>
      <c r="B162" s="522" t="s">
        <v>3990</v>
      </c>
      <c r="C162" s="508" t="e">
        <f>SUMIF('[50]SP-PianoConti'!$C:$C,$A162,'[50]SP-PianoConti'!I:I)</f>
        <v>#VALUE!</v>
      </c>
      <c r="D162" s="508" t="e">
        <f>SUMIF('[50]SP-PianoConti'!$C:$C,$A162,'[50]SP-PianoConti'!K:K)</f>
        <v>#VALUE!</v>
      </c>
      <c r="E162" s="508" t="e">
        <f t="shared" si="5"/>
        <v>#VALUE!</v>
      </c>
      <c r="F162" s="489">
        <f>+ABS(IFERROR(VLOOKUP(A162,[50]Foglio2!A:B,2,0),0))</f>
        <v>0</v>
      </c>
      <c r="G162" s="505" t="e">
        <f t="shared" si="4"/>
        <v>#VALUE!</v>
      </c>
    </row>
    <row r="163" spans="1:7" s="509" customFormat="1" x14ac:dyDescent="0.25">
      <c r="A163" s="514" t="s">
        <v>1519</v>
      </c>
      <c r="B163" s="531" t="s">
        <v>1520</v>
      </c>
      <c r="C163" s="500" t="e">
        <f>+C164+C165</f>
        <v>#VALUE!</v>
      </c>
      <c r="D163" s="500" t="e">
        <f>+D164+D165</f>
        <v>#VALUE!</v>
      </c>
      <c r="E163" s="500" t="e">
        <f t="shared" si="5"/>
        <v>#VALUE!</v>
      </c>
      <c r="F163" s="489">
        <f>+ABS(IFERROR(VLOOKUP(A163,[50]Foglio2!A:B,2,0),0))</f>
        <v>0</v>
      </c>
      <c r="G163" s="505" t="e">
        <f t="shared" si="4"/>
        <v>#VALUE!</v>
      </c>
    </row>
    <row r="164" spans="1:7" s="511" customFormat="1" x14ac:dyDescent="0.25">
      <c r="A164" s="510" t="s">
        <v>1521</v>
      </c>
      <c r="B164" s="529" t="s">
        <v>3991</v>
      </c>
      <c r="C164" s="515" t="e">
        <f>SUMIF('[50]SP-PianoConti'!$C:$C,$A164,'[50]SP-PianoConti'!I:I)</f>
        <v>#VALUE!</v>
      </c>
      <c r="D164" s="515" t="e">
        <f>SUMIF('[50]SP-PianoConti'!$C:$C,$A164,'[50]SP-PianoConti'!K:K)</f>
        <v>#VALUE!</v>
      </c>
      <c r="E164" s="515" t="e">
        <f t="shared" si="5"/>
        <v>#VALUE!</v>
      </c>
      <c r="F164" s="489">
        <f>+ABS(IFERROR(VLOOKUP(A164,[50]Foglio2!A:B,2,0),0))</f>
        <v>0</v>
      </c>
      <c r="G164" s="505" t="e">
        <f t="shared" si="4"/>
        <v>#VALUE!</v>
      </c>
    </row>
    <row r="165" spans="1:7" s="511" customFormat="1" x14ac:dyDescent="0.25">
      <c r="A165" s="510" t="s">
        <v>1523</v>
      </c>
      <c r="B165" s="529" t="s">
        <v>3992</v>
      </c>
      <c r="C165" s="515" t="e">
        <f>SUMIF('[50]SP-PianoConti'!$C:$C,$A165,'[50]SP-PianoConti'!I:I)</f>
        <v>#VALUE!</v>
      </c>
      <c r="D165" s="515" t="e">
        <f>SUMIF('[50]SP-PianoConti'!$C:$C,$A165,'[50]SP-PianoConti'!K:K)</f>
        <v>#VALUE!</v>
      </c>
      <c r="E165" s="515" t="e">
        <f t="shared" si="5"/>
        <v>#VALUE!</v>
      </c>
      <c r="F165" s="489">
        <f>+ABS(IFERROR(VLOOKUP(A165,[50]Foglio2!A:B,2,0),0))</f>
        <v>0</v>
      </c>
      <c r="G165" s="505" t="e">
        <f t="shared" si="4"/>
        <v>#VALUE!</v>
      </c>
    </row>
    <row r="166" spans="1:7" s="509" customFormat="1" x14ac:dyDescent="0.25">
      <c r="A166" s="514" t="s">
        <v>1525</v>
      </c>
      <c r="B166" s="531" t="s">
        <v>1526</v>
      </c>
      <c r="C166" s="532" t="e">
        <f>SUM(C167:C170)</f>
        <v>#VALUE!</v>
      </c>
      <c r="D166" s="500" t="e">
        <f>SUM(D167:D170)</f>
        <v>#VALUE!</v>
      </c>
      <c r="E166" s="500" t="e">
        <f t="shared" si="5"/>
        <v>#VALUE!</v>
      </c>
      <c r="F166" s="489">
        <f>+ABS(IFERROR(VLOOKUP(A166,[50]Foglio2!A:B,2,0),0))</f>
        <v>0</v>
      </c>
      <c r="G166" s="505" t="e">
        <f t="shared" si="4"/>
        <v>#VALUE!</v>
      </c>
    </row>
    <row r="167" spans="1:7" s="511" customFormat="1" x14ac:dyDescent="0.25">
      <c r="A167" s="510" t="s">
        <v>1527</v>
      </c>
      <c r="B167" s="529" t="s">
        <v>3993</v>
      </c>
      <c r="C167" s="515" t="e">
        <f>SUMIF('[50]SP-PianoConti'!$C:$C,$A167,'[50]SP-PianoConti'!I:I)</f>
        <v>#VALUE!</v>
      </c>
      <c r="D167" s="515" t="e">
        <f>SUMIF('[50]SP-PianoConti'!$C:$C,$A167,'[50]SP-PianoConti'!K:K)</f>
        <v>#VALUE!</v>
      </c>
      <c r="E167" s="515" t="e">
        <f t="shared" si="5"/>
        <v>#VALUE!</v>
      </c>
      <c r="F167" s="489">
        <f>+ABS(IFERROR(VLOOKUP(A167,[50]Foglio2!A:B,2,0),0))</f>
        <v>196785.7</v>
      </c>
      <c r="G167" s="505" t="e">
        <f t="shared" si="4"/>
        <v>#VALUE!</v>
      </c>
    </row>
    <row r="168" spans="1:7" s="511" customFormat="1" x14ac:dyDescent="0.25">
      <c r="A168" s="510" t="s">
        <v>1529</v>
      </c>
      <c r="B168" s="529" t="s">
        <v>3994</v>
      </c>
      <c r="C168" s="515" t="e">
        <f>SUMIF('[50]SP-PianoConti'!$C:$C,$A168,'[50]SP-PianoConti'!I:I)</f>
        <v>#VALUE!</v>
      </c>
      <c r="D168" s="515" t="e">
        <f>SUMIF('[50]SP-PianoConti'!$C:$C,$A168,'[50]SP-PianoConti'!K:K)</f>
        <v>#VALUE!</v>
      </c>
      <c r="E168" s="515" t="e">
        <f t="shared" si="5"/>
        <v>#VALUE!</v>
      </c>
      <c r="F168" s="489">
        <f>+ABS(IFERROR(VLOOKUP(A168,[50]Foglio2!A:B,2,0),0))</f>
        <v>17826274.760000002</v>
      </c>
      <c r="G168" s="505" t="e">
        <f t="shared" si="4"/>
        <v>#VALUE!</v>
      </c>
    </row>
    <row r="169" spans="1:7" s="511" customFormat="1" x14ac:dyDescent="0.25">
      <c r="A169" s="510" t="s">
        <v>1531</v>
      </c>
      <c r="B169" s="529" t="s">
        <v>3175</v>
      </c>
      <c r="C169" s="515" t="e">
        <f>SUMIF('[50]SP-PianoConti'!$C:$C,$A169,'[50]SP-PianoConti'!I:I)</f>
        <v>#VALUE!</v>
      </c>
      <c r="D169" s="515" t="e">
        <f>SUMIF('[50]SP-PianoConti'!$C:$C,$A169,'[50]SP-PianoConti'!K:K)</f>
        <v>#VALUE!</v>
      </c>
      <c r="E169" s="515"/>
      <c r="F169" s="489">
        <f>+ABS(IFERROR(VLOOKUP(A169,[50]Foglio2!A:B,2,0),0))</f>
        <v>0</v>
      </c>
      <c r="G169" s="505" t="e">
        <f t="shared" si="4"/>
        <v>#VALUE!</v>
      </c>
    </row>
    <row r="170" spans="1:7" s="511" customFormat="1" x14ac:dyDescent="0.25">
      <c r="A170" s="510" t="s">
        <v>1533</v>
      </c>
      <c r="B170" s="529" t="s">
        <v>3995</v>
      </c>
      <c r="C170" s="515" t="e">
        <f>SUMIF('[50]SP-PianoConti'!$C:$C,$A170,'[50]SP-PianoConti'!I:I)</f>
        <v>#VALUE!</v>
      </c>
      <c r="D170" s="515" t="e">
        <f>SUMIF('[50]SP-PianoConti'!$C:$C,$A170,'[50]SP-PianoConti'!K:K)</f>
        <v>#VALUE!</v>
      </c>
      <c r="E170" s="515" t="e">
        <f t="shared" ref="E170:E233" si="6">+C170-D170</f>
        <v>#VALUE!</v>
      </c>
      <c r="F170" s="489">
        <f>+ABS(IFERROR(VLOOKUP(A170,[50]Foglio2!A:B,2,0),0))</f>
        <v>827902.23</v>
      </c>
      <c r="G170" s="505" t="e">
        <f t="shared" si="4"/>
        <v>#VALUE!</v>
      </c>
    </row>
    <row r="171" spans="1:7" s="509" customFormat="1" x14ac:dyDescent="0.25">
      <c r="A171" s="514" t="s">
        <v>1535</v>
      </c>
      <c r="B171" s="531" t="s">
        <v>1536</v>
      </c>
      <c r="C171" s="532" t="e">
        <f>+C172+C175</f>
        <v>#VALUE!</v>
      </c>
      <c r="D171" s="533" t="e">
        <f>+D172+D175</f>
        <v>#VALUE!</v>
      </c>
      <c r="E171" s="533" t="e">
        <f t="shared" si="6"/>
        <v>#VALUE!</v>
      </c>
      <c r="F171" s="489">
        <f>+ABS(IFERROR(VLOOKUP(A171,[50]Foglio2!A:B,2,0),0))</f>
        <v>0</v>
      </c>
      <c r="G171" s="505" t="e">
        <f t="shared" si="4"/>
        <v>#VALUE!</v>
      </c>
    </row>
    <row r="172" spans="1:7" s="511" customFormat="1" x14ac:dyDescent="0.25">
      <c r="A172" s="510" t="s">
        <v>1537</v>
      </c>
      <c r="B172" s="529" t="s">
        <v>3996</v>
      </c>
      <c r="C172" s="515" t="e">
        <f>SUM(C173:C174)</f>
        <v>#VALUE!</v>
      </c>
      <c r="D172" s="515" t="e">
        <f>SUM(D173:D174)</f>
        <v>#VALUE!</v>
      </c>
      <c r="E172" s="515" t="e">
        <f t="shared" si="6"/>
        <v>#VALUE!</v>
      </c>
      <c r="F172" s="489">
        <f>+ABS(IFERROR(VLOOKUP(A172,[50]Foglio2!A:B,2,0),0))</f>
        <v>0</v>
      </c>
      <c r="G172" s="505" t="e">
        <f t="shared" si="4"/>
        <v>#VALUE!</v>
      </c>
    </row>
    <row r="173" spans="1:7" s="509" customFormat="1" x14ac:dyDescent="0.25">
      <c r="A173" s="501" t="s">
        <v>1539</v>
      </c>
      <c r="B173" s="522" t="s">
        <v>3997</v>
      </c>
      <c r="C173" s="508" t="e">
        <f>SUMIF('[50]SP-PianoConti'!$C:$C,$A173,'[50]SP-PianoConti'!I:I)</f>
        <v>#VALUE!</v>
      </c>
      <c r="D173" s="508" t="e">
        <f>SUMIF('[50]SP-PianoConti'!$C:$C,$A173,'[50]SP-PianoConti'!K:K)</f>
        <v>#VALUE!</v>
      </c>
      <c r="E173" s="508" t="e">
        <f t="shared" si="6"/>
        <v>#VALUE!</v>
      </c>
      <c r="F173" s="489">
        <f>+ABS(IFERROR(VLOOKUP(A173,[50]Foglio2!A:B,2,0),0))</f>
        <v>0</v>
      </c>
      <c r="G173" s="505" t="e">
        <f t="shared" si="4"/>
        <v>#VALUE!</v>
      </c>
    </row>
    <row r="174" spans="1:7" s="509" customFormat="1" x14ac:dyDescent="0.25">
      <c r="A174" s="501" t="s">
        <v>1541</v>
      </c>
      <c r="B174" s="522" t="s">
        <v>3998</v>
      </c>
      <c r="C174" s="508" t="e">
        <f>SUMIF('[50]SP-PianoConti'!$C:$C,$A174,'[50]SP-PianoConti'!I:I)</f>
        <v>#VALUE!</v>
      </c>
      <c r="D174" s="508" t="e">
        <f>SUMIF('[50]SP-PianoConti'!$C:$C,$A174,'[50]SP-PianoConti'!K:K)</f>
        <v>#VALUE!</v>
      </c>
      <c r="E174" s="508" t="e">
        <f t="shared" si="6"/>
        <v>#VALUE!</v>
      </c>
      <c r="F174" s="489">
        <f>+ABS(IFERROR(VLOOKUP(A174,[50]Foglio2!A:B,2,0),0))</f>
        <v>0</v>
      </c>
      <c r="G174" s="505" t="e">
        <f t="shared" si="4"/>
        <v>#VALUE!</v>
      </c>
    </row>
    <row r="175" spans="1:7" s="509" customFormat="1" x14ac:dyDescent="0.25">
      <c r="A175" s="514" t="s">
        <v>1543</v>
      </c>
      <c r="B175" s="529" t="s">
        <v>3999</v>
      </c>
      <c r="C175" s="504" t="e">
        <f>SUM(C176:C177)</f>
        <v>#VALUE!</v>
      </c>
      <c r="D175" s="504" t="e">
        <f>SUM(D176:D177)</f>
        <v>#VALUE!</v>
      </c>
      <c r="E175" s="504" t="e">
        <f t="shared" si="6"/>
        <v>#VALUE!</v>
      </c>
      <c r="F175" s="489">
        <f>+ABS(IFERROR(VLOOKUP(A175,[50]Foglio2!A:B,2,0),0))</f>
        <v>0</v>
      </c>
      <c r="G175" s="505" t="e">
        <f t="shared" si="4"/>
        <v>#VALUE!</v>
      </c>
    </row>
    <row r="176" spans="1:7" s="509" customFormat="1" x14ac:dyDescent="0.25">
      <c r="A176" s="501" t="s">
        <v>1545</v>
      </c>
      <c r="B176" s="522" t="s">
        <v>4000</v>
      </c>
      <c r="C176" s="534" t="e">
        <f>SUMIF('[50]SP-PianoConti'!$C:$C,$A176,'[50]SP-PianoConti'!I:I)</f>
        <v>#VALUE!</v>
      </c>
      <c r="D176" s="534" t="e">
        <f>SUMIF('[50]SP-PianoConti'!$C:$C,$A176,'[50]SP-PianoConti'!K:K)</f>
        <v>#VALUE!</v>
      </c>
      <c r="E176" s="534" t="e">
        <f t="shared" si="6"/>
        <v>#VALUE!</v>
      </c>
      <c r="F176" s="489">
        <f>+ABS(IFERROR(VLOOKUP(A176,[50]Foglio2!A:B,2,0),0))</f>
        <v>25896.66</v>
      </c>
      <c r="G176" s="505" t="e">
        <f t="shared" si="4"/>
        <v>#VALUE!</v>
      </c>
    </row>
    <row r="177" spans="1:8" s="509" customFormat="1" x14ac:dyDescent="0.25">
      <c r="A177" s="501" t="s">
        <v>1547</v>
      </c>
      <c r="B177" s="522" t="s">
        <v>4001</v>
      </c>
      <c r="C177" s="534" t="e">
        <f>SUMIF('[50]SP-PianoConti'!$C:$C,$A177,'[50]SP-PianoConti'!I:I)</f>
        <v>#VALUE!</v>
      </c>
      <c r="D177" s="534" t="e">
        <f>SUMIF('[50]SP-PianoConti'!$C:$C,$A177,'[50]SP-PianoConti'!K:K)</f>
        <v>#VALUE!</v>
      </c>
      <c r="E177" s="534" t="e">
        <f t="shared" si="6"/>
        <v>#VALUE!</v>
      </c>
      <c r="F177" s="489">
        <f>+ABS(IFERROR(VLOOKUP(A177,[50]Foglio2!A:B,2,0),0))</f>
        <v>0</v>
      </c>
      <c r="G177" s="505" t="e">
        <f t="shared" si="4"/>
        <v>#VALUE!</v>
      </c>
    </row>
    <row r="178" spans="1:8" s="539" customFormat="1" x14ac:dyDescent="0.25">
      <c r="A178" s="535" t="s">
        <v>3183</v>
      </c>
      <c r="B178" s="536" t="s">
        <v>3184</v>
      </c>
      <c r="C178" s="537" t="e">
        <f>+C3+C81+C171+C179</f>
        <v>#VALUE!</v>
      </c>
      <c r="D178" s="537" t="e">
        <f>+D3+D81+D171</f>
        <v>#VALUE!</v>
      </c>
      <c r="E178" s="537" t="e">
        <f t="shared" si="6"/>
        <v>#VALUE!</v>
      </c>
      <c r="F178" s="489">
        <f>+ABS(IFERROR(VLOOKUP(A178,[50]Foglio2!A:B,2,0),0))</f>
        <v>0</v>
      </c>
      <c r="G178" s="505" t="e">
        <f t="shared" si="4"/>
        <v>#VALUE!</v>
      </c>
      <c r="H178" s="538"/>
    </row>
    <row r="179" spans="1:8" s="509" customFormat="1" x14ac:dyDescent="0.25">
      <c r="A179" s="514" t="s">
        <v>1549</v>
      </c>
      <c r="B179" s="531" t="s">
        <v>4002</v>
      </c>
      <c r="C179" s="532" t="e">
        <f>+C180+C181+C182+C184</f>
        <v>#VALUE!</v>
      </c>
      <c r="D179" s="532" t="e">
        <f>+D180+D181+D182+D184</f>
        <v>#VALUE!</v>
      </c>
      <c r="E179" s="533" t="e">
        <f t="shared" si="6"/>
        <v>#VALUE!</v>
      </c>
      <c r="F179" s="489">
        <f>+ABS(IFERROR(VLOOKUP(A179,[50]Foglio2!A:B,2,0),0))</f>
        <v>0</v>
      </c>
      <c r="G179" s="505" t="e">
        <f t="shared" si="4"/>
        <v>#VALUE!</v>
      </c>
    </row>
    <row r="180" spans="1:8" s="509" customFormat="1" x14ac:dyDescent="0.25">
      <c r="A180" s="514" t="s">
        <v>1551</v>
      </c>
      <c r="B180" s="531" t="s">
        <v>4003</v>
      </c>
      <c r="C180" s="532" t="e">
        <f>SUMIF('[50]SP-PianoConti'!$C:$C,$A180,'[50]SP-PianoConti'!I:I)</f>
        <v>#VALUE!</v>
      </c>
      <c r="D180" s="532" t="e">
        <f>SUMIF('[50]SP-PianoConti'!$C:$C,$A180,'[50]SP-PianoConti'!K:K)</f>
        <v>#VALUE!</v>
      </c>
      <c r="E180" s="533" t="e">
        <f t="shared" si="6"/>
        <v>#VALUE!</v>
      </c>
      <c r="F180" s="489">
        <f>+ABS(IFERROR(VLOOKUP(A180,[50]Foglio2!A:B,2,0),0))</f>
        <v>0</v>
      </c>
      <c r="G180" s="505" t="e">
        <f t="shared" si="4"/>
        <v>#VALUE!</v>
      </c>
    </row>
    <row r="181" spans="1:8" s="509" customFormat="1" x14ac:dyDescent="0.25">
      <c r="A181" s="514" t="s">
        <v>1553</v>
      </c>
      <c r="B181" s="531" t="s">
        <v>4004</v>
      </c>
      <c r="C181" s="532" t="e">
        <f>SUMIF('[50]SP-PianoConti'!$C:$C,$A181,'[50]SP-PianoConti'!I:I)</f>
        <v>#VALUE!</v>
      </c>
      <c r="D181" s="532" t="e">
        <f>SUMIF('[50]SP-PianoConti'!$C:$C,$A181,'[50]SP-PianoConti'!K:K)</f>
        <v>#VALUE!</v>
      </c>
      <c r="E181" s="533" t="e">
        <f t="shared" si="6"/>
        <v>#VALUE!</v>
      </c>
      <c r="F181" s="489">
        <f>+ABS(IFERROR(VLOOKUP(A181,[50]Foglio2!A:B,2,0),0))</f>
        <v>0</v>
      </c>
      <c r="G181" s="505" t="e">
        <f t="shared" si="4"/>
        <v>#VALUE!</v>
      </c>
    </row>
    <row r="182" spans="1:8" s="509" customFormat="1" x14ac:dyDescent="0.25">
      <c r="A182" s="514" t="s">
        <v>1555</v>
      </c>
      <c r="B182" s="531" t="s">
        <v>4005</v>
      </c>
      <c r="C182" s="532" t="e">
        <f>SUMIF('[50]SP-PianoConti'!$C:$C,$A182,'[50]SP-PianoConti'!I:I)</f>
        <v>#VALUE!</v>
      </c>
      <c r="D182" s="532" t="e">
        <f>SUMIF('[50]SP-PianoConti'!$C:$C,$A182,'[50]SP-PianoConti'!K:K)</f>
        <v>#VALUE!</v>
      </c>
      <c r="E182" s="533" t="e">
        <f t="shared" si="6"/>
        <v>#VALUE!</v>
      </c>
      <c r="F182" s="489">
        <f>+ABS(IFERROR(VLOOKUP(A182,[50]Foglio2!A:B,2,0),0))</f>
        <v>0</v>
      </c>
      <c r="G182" s="505" t="e">
        <f t="shared" si="4"/>
        <v>#VALUE!</v>
      </c>
    </row>
    <row r="183" spans="1:8" s="509" customFormat="1" x14ac:dyDescent="0.25">
      <c r="A183" s="514" t="s">
        <v>3189</v>
      </c>
      <c r="B183" s="531" t="s">
        <v>4006</v>
      </c>
      <c r="C183" s="532" t="e">
        <f>SUMIF('[50]SP-PianoConti'!$C:$C,$A183,'[50]SP-PianoConti'!I:I)</f>
        <v>#VALUE!</v>
      </c>
      <c r="D183" s="532" t="e">
        <f>SUMIF('[50]SP-PianoConti'!$C:$C,$A183,'[50]SP-PianoConti'!K:K)</f>
        <v>#VALUE!</v>
      </c>
      <c r="E183" s="533" t="e">
        <f t="shared" si="6"/>
        <v>#VALUE!</v>
      </c>
      <c r="F183" s="489">
        <f>+ABS(IFERROR(VLOOKUP(A183,[50]Foglio2!A:B,2,0),0))</f>
        <v>0</v>
      </c>
      <c r="G183" s="505" t="e">
        <f t="shared" si="4"/>
        <v>#VALUE!</v>
      </c>
    </row>
    <row r="184" spans="1:8" s="509" customFormat="1" x14ac:dyDescent="0.25">
      <c r="A184" s="514" t="s">
        <v>1557</v>
      </c>
      <c r="B184" s="531" t="s">
        <v>4007</v>
      </c>
      <c r="C184" s="532" t="e">
        <f>SUMIF('[50]SP-PianoConti'!$C:$C,$A184,'[50]SP-PianoConti'!I:I)</f>
        <v>#VALUE!</v>
      </c>
      <c r="D184" s="532" t="e">
        <f>SUMIF('[50]SP-PianoConti'!$C:$C,$A184,'[50]SP-PianoConti'!K:K)</f>
        <v>#VALUE!</v>
      </c>
      <c r="E184" s="533" t="e">
        <f t="shared" si="6"/>
        <v>#VALUE!</v>
      </c>
      <c r="F184" s="489">
        <f>+ABS(IFERROR(VLOOKUP(A184,[50]Foglio2!A:B,2,0),0))</f>
        <v>0</v>
      </c>
      <c r="G184" s="505" t="e">
        <f t="shared" si="4"/>
        <v>#VALUE!</v>
      </c>
    </row>
    <row r="185" spans="1:8" s="509" customFormat="1" x14ac:dyDescent="0.25">
      <c r="A185" s="514" t="s">
        <v>1559</v>
      </c>
      <c r="B185" s="531" t="s">
        <v>1560</v>
      </c>
      <c r="C185" s="532" t="e">
        <f>+C186+C187+C196+C197+C203+C207+C208</f>
        <v>#VALUE!</v>
      </c>
      <c r="D185" s="532" t="e">
        <f>+D186+D187+D196+D197+D203+D207+D208</f>
        <v>#VALUE!</v>
      </c>
      <c r="E185" s="533" t="e">
        <f t="shared" si="6"/>
        <v>#VALUE!</v>
      </c>
      <c r="F185" s="489">
        <f>+ABS(IFERROR(VLOOKUP(A185,[50]Foglio2!A:B,2,0),0))</f>
        <v>0</v>
      </c>
      <c r="G185" s="505" t="e">
        <f t="shared" si="4"/>
        <v>#VALUE!</v>
      </c>
    </row>
    <row r="186" spans="1:8" s="509" customFormat="1" x14ac:dyDescent="0.25">
      <c r="A186" s="514" t="s">
        <v>1561</v>
      </c>
      <c r="B186" s="531" t="s">
        <v>1562</v>
      </c>
      <c r="C186" s="532" t="e">
        <f>SUMIF('[50]SP-PianoConti'!$C:$C,$A186,'[50]SP-PianoConti'!I:I)</f>
        <v>#VALUE!</v>
      </c>
      <c r="D186" s="532" t="e">
        <f>SUMIF('[50]SP-PianoConti'!$C:$C,$A186,'[50]SP-PianoConti'!K:K)</f>
        <v>#VALUE!</v>
      </c>
      <c r="E186" s="500" t="e">
        <f t="shared" si="6"/>
        <v>#VALUE!</v>
      </c>
      <c r="F186" s="489">
        <f>+ABS(IFERROR(VLOOKUP(A186,[50]Foglio2!A:B,2,0),0))</f>
        <v>10730458.82</v>
      </c>
      <c r="G186" s="505" t="e">
        <f t="shared" si="4"/>
        <v>#VALUE!</v>
      </c>
    </row>
    <row r="187" spans="1:8" s="511" customFormat="1" x14ac:dyDescent="0.25">
      <c r="A187" s="510" t="s">
        <v>1563</v>
      </c>
      <c r="B187" s="529" t="s">
        <v>1564</v>
      </c>
      <c r="C187" s="515" t="e">
        <f>+C188+C189+C193+C194+C195</f>
        <v>#VALUE!</v>
      </c>
      <c r="D187" s="515" t="e">
        <f>+D188+D189+D193+D194+D195</f>
        <v>#VALUE!</v>
      </c>
      <c r="E187" s="504" t="e">
        <f t="shared" si="6"/>
        <v>#VALUE!</v>
      </c>
      <c r="F187" s="489">
        <f>+ABS(IFERROR(VLOOKUP(A187,[50]Foglio2!A:B,2,0),0))</f>
        <v>0</v>
      </c>
      <c r="G187" s="505" t="e">
        <f t="shared" si="4"/>
        <v>#VALUE!</v>
      </c>
    </row>
    <row r="188" spans="1:8" s="511" customFormat="1" x14ac:dyDescent="0.25">
      <c r="A188" s="510" t="s">
        <v>1565</v>
      </c>
      <c r="B188" s="522" t="s">
        <v>4008</v>
      </c>
      <c r="C188" s="504" t="e">
        <f>SUMIF('[50]SP-PianoConti'!$C:$C,$A188,'[50]SP-PianoConti'!I:I)</f>
        <v>#VALUE!</v>
      </c>
      <c r="D188" s="504" t="e">
        <f>SUMIF('[50]SP-PianoConti'!$C:$C,$A188,'[50]SP-PianoConti'!K:K)</f>
        <v>#VALUE!</v>
      </c>
      <c r="E188" s="504" t="e">
        <f t="shared" si="6"/>
        <v>#VALUE!</v>
      </c>
      <c r="F188" s="489">
        <f>+ABS(IFERROR(VLOOKUP(A188,[50]Foglio2!A:B,2,0),0))</f>
        <v>0</v>
      </c>
      <c r="G188" s="505" t="e">
        <f t="shared" si="4"/>
        <v>#VALUE!</v>
      </c>
    </row>
    <row r="189" spans="1:8" s="511" customFormat="1" x14ac:dyDescent="0.25">
      <c r="A189" s="510" t="s">
        <v>1567</v>
      </c>
      <c r="B189" s="522" t="s">
        <v>4009</v>
      </c>
      <c r="C189" s="504" t="e">
        <f>SUM(C190:C192)</f>
        <v>#VALUE!</v>
      </c>
      <c r="D189" s="504" t="e">
        <f>SUM(D190:D192)</f>
        <v>#VALUE!</v>
      </c>
      <c r="E189" s="504" t="e">
        <f t="shared" si="6"/>
        <v>#VALUE!</v>
      </c>
      <c r="F189" s="489">
        <f>+ABS(IFERROR(VLOOKUP(A189,[50]Foglio2!A:B,2,0),0))</f>
        <v>0</v>
      </c>
      <c r="G189" s="505" t="e">
        <f t="shared" si="4"/>
        <v>#VALUE!</v>
      </c>
    </row>
    <row r="190" spans="1:8" s="511" customFormat="1" x14ac:dyDescent="0.25">
      <c r="A190" s="502" t="s">
        <v>1569</v>
      </c>
      <c r="B190" s="522" t="s">
        <v>4010</v>
      </c>
      <c r="C190" s="504" t="e">
        <f>SUMIF('[50]SP-PianoConti'!$C:$C,$A190,'[50]SP-PianoConti'!I:I)</f>
        <v>#VALUE!</v>
      </c>
      <c r="D190" s="504" t="e">
        <f>SUMIF('[50]SP-PianoConti'!$C:$C,$A190,'[50]SP-PianoConti'!K:K)</f>
        <v>#VALUE!</v>
      </c>
      <c r="E190" s="504" t="e">
        <f t="shared" si="6"/>
        <v>#VALUE!</v>
      </c>
      <c r="F190" s="489">
        <f>+ABS(IFERROR(VLOOKUP(A190,[50]Foglio2!A:B,2,0),0))</f>
        <v>0</v>
      </c>
      <c r="G190" s="505" t="e">
        <f t="shared" si="4"/>
        <v>#VALUE!</v>
      </c>
    </row>
    <row r="191" spans="1:8" s="511" customFormat="1" x14ac:dyDescent="0.25">
      <c r="A191" s="502" t="s">
        <v>1571</v>
      </c>
      <c r="B191" s="522" t="s">
        <v>4011</v>
      </c>
      <c r="C191" s="504" t="e">
        <f>SUMIF('[50]SP-PianoConti'!$C:$C,$A191,'[50]SP-PianoConti'!I:I)</f>
        <v>#VALUE!</v>
      </c>
      <c r="D191" s="504" t="e">
        <f>SUMIF('[50]SP-PianoConti'!$C:$C,$A191,'[50]SP-PianoConti'!K:K)</f>
        <v>#VALUE!</v>
      </c>
      <c r="E191" s="504" t="e">
        <f t="shared" si="6"/>
        <v>#VALUE!</v>
      </c>
      <c r="F191" s="489">
        <f>+ABS(IFERROR(VLOOKUP(A191,[50]Foglio2!A:B,2,0),0))</f>
        <v>0</v>
      </c>
      <c r="G191" s="505" t="e">
        <f t="shared" si="4"/>
        <v>#VALUE!</v>
      </c>
    </row>
    <row r="192" spans="1:8" s="511" customFormat="1" x14ac:dyDescent="0.25">
      <c r="A192" s="502" t="s">
        <v>1573</v>
      </c>
      <c r="B192" s="522" t="s">
        <v>4012</v>
      </c>
      <c r="C192" s="504" t="e">
        <f>SUMIF('[50]SP-PianoConti'!$C:$C,$A192,'[50]SP-PianoConti'!I:I)</f>
        <v>#VALUE!</v>
      </c>
      <c r="D192" s="504" t="e">
        <f>SUMIF('[50]SP-PianoConti'!$C:$C,$A192,'[50]SP-PianoConti'!K:K)</f>
        <v>#VALUE!</v>
      </c>
      <c r="E192" s="504" t="e">
        <f t="shared" si="6"/>
        <v>#VALUE!</v>
      </c>
      <c r="F192" s="489">
        <f>+ABS(IFERROR(VLOOKUP(A192,[50]Foglio2!A:B,2,0),0))</f>
        <v>0</v>
      </c>
      <c r="G192" s="505" t="e">
        <f t="shared" si="4"/>
        <v>#VALUE!</v>
      </c>
    </row>
    <row r="193" spans="1:7" s="511" customFormat="1" x14ac:dyDescent="0.25">
      <c r="A193" s="510" t="s">
        <v>1575</v>
      </c>
      <c r="B193" s="529" t="s">
        <v>1576</v>
      </c>
      <c r="C193" s="504" t="e">
        <f>SUMIF('[50]SP-PianoConti'!$C:$C,$A193,'[50]SP-PianoConti'!I:I)</f>
        <v>#VALUE!</v>
      </c>
      <c r="D193" s="504" t="e">
        <f>SUMIF('[50]SP-PianoConti'!$C:$C,$A193,'[50]SP-PianoConti'!K:K)</f>
        <v>#VALUE!</v>
      </c>
      <c r="E193" s="504" t="e">
        <f t="shared" si="6"/>
        <v>#VALUE!</v>
      </c>
      <c r="F193" s="489">
        <f>+ABS(IFERROR(VLOOKUP(A193,[50]Foglio2!A:B,2,0),0))</f>
        <v>81487174.219999999</v>
      </c>
      <c r="G193" s="505" t="e">
        <f t="shared" si="4"/>
        <v>#VALUE!</v>
      </c>
    </row>
    <row r="194" spans="1:7" s="511" customFormat="1" x14ac:dyDescent="0.25">
      <c r="A194" s="510" t="s">
        <v>1577</v>
      </c>
      <c r="B194" s="529" t="s">
        <v>1578</v>
      </c>
      <c r="C194" s="504" t="e">
        <f>SUMIF('[50]SP-PianoConti'!$C:$C,$A194,'[50]SP-PianoConti'!I:I)</f>
        <v>#VALUE!</v>
      </c>
      <c r="D194" s="504" t="e">
        <f>SUMIF('[50]SP-PianoConti'!$C:$C,$A194,'[50]SP-PianoConti'!K:K)</f>
        <v>#VALUE!</v>
      </c>
      <c r="E194" s="504" t="e">
        <f t="shared" si="6"/>
        <v>#VALUE!</v>
      </c>
      <c r="F194" s="489">
        <f>+ABS(IFERROR(VLOOKUP(A194,[50]Foglio2!A:B,2,0),0))</f>
        <v>0</v>
      </c>
      <c r="G194" s="505" t="e">
        <f t="shared" si="4"/>
        <v>#VALUE!</v>
      </c>
    </row>
    <row r="195" spans="1:7" s="511" customFormat="1" x14ac:dyDescent="0.25">
      <c r="A195" s="510" t="s">
        <v>1579</v>
      </c>
      <c r="B195" s="529" t="s">
        <v>1580</v>
      </c>
      <c r="C195" s="504" t="e">
        <f>SUMIF('[50]SP-PianoConti'!$C:$C,$A195,'[50]SP-PianoConti'!I:I)</f>
        <v>#VALUE!</v>
      </c>
      <c r="D195" s="504" t="e">
        <f>SUMIF('[50]SP-PianoConti'!$C:$C,$A195,'[50]SP-PianoConti'!K:K)</f>
        <v>#VALUE!</v>
      </c>
      <c r="E195" s="504" t="e">
        <f t="shared" si="6"/>
        <v>#VALUE!</v>
      </c>
      <c r="F195" s="489">
        <f>+ABS(IFERROR(VLOOKUP(A195,[50]Foglio2!A:B,2,0),0))</f>
        <v>15520329.550000001</v>
      </c>
      <c r="G195" s="505" t="e">
        <f t="shared" si="4"/>
        <v>#VALUE!</v>
      </c>
    </row>
    <row r="196" spans="1:7" s="509" customFormat="1" x14ac:dyDescent="0.25">
      <c r="A196" s="514" t="s">
        <v>1581</v>
      </c>
      <c r="B196" s="531" t="s">
        <v>1582</v>
      </c>
      <c r="C196" s="500" t="e">
        <f>SUMIF('[50]SP-PianoConti'!$C:$C,$A196,'[50]SP-PianoConti'!I:I)</f>
        <v>#VALUE!</v>
      </c>
      <c r="D196" s="500" t="e">
        <f>SUMIF('[50]SP-PianoConti'!$C:$C,$A196,'[50]SP-PianoConti'!K:K)</f>
        <v>#VALUE!</v>
      </c>
      <c r="E196" s="500" t="e">
        <f t="shared" si="6"/>
        <v>#VALUE!</v>
      </c>
      <c r="F196" s="489">
        <f>+ABS(IFERROR(VLOOKUP(A196,[50]Foglio2!A:B,2,0),0))</f>
        <v>7381.09</v>
      </c>
      <c r="G196" s="505" t="e">
        <f t="shared" si="4"/>
        <v>#VALUE!</v>
      </c>
    </row>
    <row r="197" spans="1:7" s="509" customFormat="1" x14ac:dyDescent="0.25">
      <c r="A197" s="514" t="s">
        <v>1583</v>
      </c>
      <c r="B197" s="531" t="s">
        <v>4013</v>
      </c>
      <c r="C197" s="500" t="e">
        <f>SUM(C198:C202)</f>
        <v>#VALUE!</v>
      </c>
      <c r="D197" s="500" t="e">
        <f>SUM(D198:D202)</f>
        <v>#VALUE!</v>
      </c>
      <c r="E197" s="500" t="e">
        <f t="shared" si="6"/>
        <v>#VALUE!</v>
      </c>
      <c r="F197" s="489">
        <f>+ABS(IFERROR(VLOOKUP(A197,[50]Foglio2!A:B,2,0),0))</f>
        <v>0</v>
      </c>
      <c r="G197" s="505" t="e">
        <f t="shared" si="4"/>
        <v>#VALUE!</v>
      </c>
    </row>
    <row r="198" spans="1:7" s="511" customFormat="1" x14ac:dyDescent="0.25">
      <c r="A198" s="510" t="s">
        <v>1585</v>
      </c>
      <c r="B198" s="540" t="s">
        <v>4014</v>
      </c>
      <c r="C198" s="504" t="e">
        <f>SUMIF('[50]SP-PianoConti'!$C:$C,$A198,'[50]SP-PianoConti'!I:I)</f>
        <v>#VALUE!</v>
      </c>
      <c r="D198" s="504" t="e">
        <f>SUMIF('[50]SP-PianoConti'!$C:$C,$A198,'[50]SP-PianoConti'!K:K)</f>
        <v>#VALUE!</v>
      </c>
      <c r="E198" s="504" t="e">
        <f t="shared" si="6"/>
        <v>#VALUE!</v>
      </c>
      <c r="F198" s="489">
        <f>+ABS(IFERROR(VLOOKUP(A198,[50]Foglio2!A:B,2,0),0))</f>
        <v>0</v>
      </c>
      <c r="G198" s="505" t="e">
        <f t="shared" ref="G198:G261" si="7">+C198-F198</f>
        <v>#VALUE!</v>
      </c>
    </row>
    <row r="199" spans="1:7" s="511" customFormat="1" x14ac:dyDescent="0.25">
      <c r="A199" s="510" t="s">
        <v>1587</v>
      </c>
      <c r="B199" s="540" t="s">
        <v>4015</v>
      </c>
      <c r="C199" s="504" t="e">
        <f>SUMIF('[50]SP-PianoConti'!$C:$C,$A199,'[50]SP-PianoConti'!I:I)</f>
        <v>#VALUE!</v>
      </c>
      <c r="D199" s="504" t="e">
        <f>SUMIF('[50]SP-PianoConti'!$C:$C,$A199,'[50]SP-PianoConti'!K:K)</f>
        <v>#VALUE!</v>
      </c>
      <c r="E199" s="504" t="e">
        <f t="shared" si="6"/>
        <v>#VALUE!</v>
      </c>
      <c r="F199" s="489">
        <f>+ABS(IFERROR(VLOOKUP(A199,[50]Foglio2!A:B,2,0),0))</f>
        <v>880000</v>
      </c>
      <c r="G199" s="505" t="e">
        <f t="shared" si="7"/>
        <v>#VALUE!</v>
      </c>
    </row>
    <row r="200" spans="1:7" s="511" customFormat="1" x14ac:dyDescent="0.25">
      <c r="A200" s="510" t="s">
        <v>1589</v>
      </c>
      <c r="B200" s="540" t="s">
        <v>4016</v>
      </c>
      <c r="C200" s="504" t="e">
        <f>SUMIF('[50]SP-PianoConti'!$C:$C,$A200,'[50]SP-PianoConti'!I:I)</f>
        <v>#VALUE!</v>
      </c>
      <c r="D200" s="504" t="e">
        <f>SUMIF('[50]SP-PianoConti'!$C:$C,$A200,'[50]SP-PianoConti'!K:K)</f>
        <v>#VALUE!</v>
      </c>
      <c r="E200" s="504" t="e">
        <f t="shared" si="6"/>
        <v>#VALUE!</v>
      </c>
      <c r="F200" s="489">
        <f>+ABS(IFERROR(VLOOKUP(A200,[50]Foglio2!A:B,2,0),0))</f>
        <v>0</v>
      </c>
      <c r="G200" s="505" t="e">
        <f t="shared" si="7"/>
        <v>#VALUE!</v>
      </c>
    </row>
    <row r="201" spans="1:7" s="511" customFormat="1" x14ac:dyDescent="0.25">
      <c r="A201" s="510" t="s">
        <v>1591</v>
      </c>
      <c r="B201" s="540" t="s">
        <v>4017</v>
      </c>
      <c r="C201" s="504" t="e">
        <f>SUMIF('[50]SP-PianoConti'!$C:$C,$A201,'[50]SP-PianoConti'!I:I)</f>
        <v>#VALUE!</v>
      </c>
      <c r="D201" s="504" t="e">
        <f>SUMIF('[50]SP-PianoConti'!$C:$C,$A201,'[50]SP-PianoConti'!K:K)</f>
        <v>#VALUE!</v>
      </c>
      <c r="E201" s="504" t="e">
        <f t="shared" si="6"/>
        <v>#VALUE!</v>
      </c>
      <c r="F201" s="489">
        <f>+ABS(IFERROR(VLOOKUP(A201,[50]Foglio2!A:B,2,0),0))</f>
        <v>0</v>
      </c>
      <c r="G201" s="505" t="e">
        <f t="shared" si="7"/>
        <v>#VALUE!</v>
      </c>
    </row>
    <row r="202" spans="1:7" s="511" customFormat="1" x14ac:dyDescent="0.25">
      <c r="A202" s="510" t="s">
        <v>1593</v>
      </c>
      <c r="B202" s="540" t="s">
        <v>4018</v>
      </c>
      <c r="C202" s="504" t="e">
        <f>SUMIF('[50]SP-PianoConti'!$C:$C,$A202,'[50]SP-PianoConti'!I:I)</f>
        <v>#VALUE!</v>
      </c>
      <c r="D202" s="504" t="e">
        <f>SUMIF('[50]SP-PianoConti'!$C:$C,$A202,'[50]SP-PianoConti'!K:K)</f>
        <v>#VALUE!</v>
      </c>
      <c r="E202" s="504" t="e">
        <f t="shared" si="6"/>
        <v>#VALUE!</v>
      </c>
      <c r="F202" s="489">
        <f>+ABS(IFERROR(VLOOKUP(A202,[50]Foglio2!A:B,2,0),0))</f>
        <v>0</v>
      </c>
      <c r="G202" s="505" t="e">
        <f t="shared" si="7"/>
        <v>#VALUE!</v>
      </c>
    </row>
    <row r="203" spans="1:7" s="509" customFormat="1" x14ac:dyDescent="0.25">
      <c r="A203" s="514" t="s">
        <v>1595</v>
      </c>
      <c r="B203" s="531" t="s">
        <v>1596</v>
      </c>
      <c r="C203" s="500" t="e">
        <f>SUM(C204:C206)</f>
        <v>#VALUE!</v>
      </c>
      <c r="D203" s="500" t="e">
        <f>SUM(D204:D206)</f>
        <v>#VALUE!</v>
      </c>
      <c r="E203" s="500" t="e">
        <f t="shared" si="6"/>
        <v>#VALUE!</v>
      </c>
      <c r="F203" s="489">
        <f>+ABS(IFERROR(VLOOKUP(A203,[50]Foglio2!A:B,2,0),0))</f>
        <v>0</v>
      </c>
      <c r="G203" s="505" t="e">
        <f t="shared" si="7"/>
        <v>#VALUE!</v>
      </c>
    </row>
    <row r="204" spans="1:7" s="511" customFormat="1" x14ac:dyDescent="0.25">
      <c r="A204" s="510" t="s">
        <v>1597</v>
      </c>
      <c r="B204" s="540" t="s">
        <v>4019</v>
      </c>
      <c r="C204" s="504" t="e">
        <f>SUMIF('[50]SP-PianoConti'!$C:$C,$A204,'[50]SP-PianoConti'!I:I)</f>
        <v>#VALUE!</v>
      </c>
      <c r="D204" s="504" t="e">
        <f>SUMIF('[50]SP-PianoConti'!$C:$C,$A204,'[50]SP-PianoConti'!K:K)</f>
        <v>#VALUE!</v>
      </c>
      <c r="E204" s="504" t="e">
        <f t="shared" si="6"/>
        <v>#VALUE!</v>
      </c>
      <c r="F204" s="489">
        <f>+ABS(IFERROR(VLOOKUP(A204,[50]Foglio2!A:B,2,0),0))</f>
        <v>0</v>
      </c>
      <c r="G204" s="505" t="e">
        <f t="shared" si="7"/>
        <v>#VALUE!</v>
      </c>
    </row>
    <row r="205" spans="1:7" s="511" customFormat="1" ht="25.5" x14ac:dyDescent="0.25">
      <c r="A205" s="510" t="s">
        <v>1599</v>
      </c>
      <c r="B205" s="540" t="s">
        <v>4020</v>
      </c>
      <c r="C205" s="504" t="e">
        <f>SUMIF('[50]SP-PianoConti'!$C:$C,$A205,'[50]SP-PianoConti'!I:I)</f>
        <v>#VALUE!</v>
      </c>
      <c r="D205" s="504" t="e">
        <f>SUMIF('[50]SP-PianoConti'!$C:$C,$A205,'[50]SP-PianoConti'!K:K)</f>
        <v>#VALUE!</v>
      </c>
      <c r="E205" s="504" t="e">
        <f t="shared" si="6"/>
        <v>#VALUE!</v>
      </c>
      <c r="F205" s="489">
        <f>+ABS(IFERROR(VLOOKUP(A205,[50]Foglio2!A:B,2,0),0))</f>
        <v>0</v>
      </c>
      <c r="G205" s="505" t="e">
        <f t="shared" si="7"/>
        <v>#VALUE!</v>
      </c>
    </row>
    <row r="206" spans="1:7" s="511" customFormat="1" x14ac:dyDescent="0.25">
      <c r="A206" s="510" t="s">
        <v>1601</v>
      </c>
      <c r="B206" s="540" t="s">
        <v>4021</v>
      </c>
      <c r="C206" s="504" t="e">
        <f>SUMIF('[50]SP-PianoConti'!$C:$C,$A206,'[50]SP-PianoConti'!I:I)</f>
        <v>#VALUE!</v>
      </c>
      <c r="D206" s="504" t="e">
        <f>SUMIF('[50]SP-PianoConti'!$C:$C,$A206,'[50]SP-PianoConti'!K:K)</f>
        <v>#VALUE!</v>
      </c>
      <c r="E206" s="504" t="e">
        <f t="shared" si="6"/>
        <v>#VALUE!</v>
      </c>
      <c r="F206" s="489">
        <f>+ABS(IFERROR(VLOOKUP(A206,[50]Foglio2!A:B,2,0),0))</f>
        <v>7869516.5800000001</v>
      </c>
      <c r="G206" s="505" t="e">
        <f t="shared" si="7"/>
        <v>#VALUE!</v>
      </c>
    </row>
    <row r="207" spans="1:7" s="509" customFormat="1" x14ac:dyDescent="0.25">
      <c r="A207" s="514" t="s">
        <v>1603</v>
      </c>
      <c r="B207" s="531" t="s">
        <v>1604</v>
      </c>
      <c r="C207" s="532" t="e">
        <f>SUMIF('[50]SP-PianoConti'!$C:$C,$A207,'[50]SP-PianoConti'!I:I)</f>
        <v>#VALUE!</v>
      </c>
      <c r="D207" s="500" t="e">
        <f>SUMIF('[50]SP-PianoConti'!$C:$C,$A207,'[50]SP-PianoConti'!K:K)</f>
        <v>#VALUE!</v>
      </c>
      <c r="E207" s="500" t="e">
        <f t="shared" si="6"/>
        <v>#VALUE!</v>
      </c>
      <c r="F207" s="489">
        <f>+ABS(IFERROR(VLOOKUP(A207,[50]Foglio2!A:B,2,0),0))</f>
        <v>7602960.9500000002</v>
      </c>
      <c r="G207" s="505" t="e">
        <f t="shared" si="7"/>
        <v>#VALUE!</v>
      </c>
    </row>
    <row r="208" spans="1:7" s="509" customFormat="1" x14ac:dyDescent="0.25">
      <c r="A208" s="514" t="s">
        <v>1605</v>
      </c>
      <c r="B208" s="531" t="s">
        <v>1606</v>
      </c>
      <c r="C208" s="532">
        <v>32508.749999761581</v>
      </c>
      <c r="D208" s="532" t="e">
        <f>SUMIF('[50]SP-PianoConti'!$C:$C,$A208,'[50]SP-PianoConti'!K:K)</f>
        <v>#VALUE!</v>
      </c>
      <c r="E208" s="532" t="e">
        <f t="shared" si="6"/>
        <v>#VALUE!</v>
      </c>
      <c r="F208" s="489">
        <f>+ABS(IFERROR(VLOOKUP(A208,[50]Foglio2!A:B,2,0),0))</f>
        <v>0</v>
      </c>
      <c r="G208" s="505">
        <f t="shared" si="7"/>
        <v>32508.749999761581</v>
      </c>
    </row>
    <row r="209" spans="1:7" s="509" customFormat="1" x14ac:dyDescent="0.25">
      <c r="A209" s="514" t="s">
        <v>145</v>
      </c>
      <c r="B209" s="531" t="s">
        <v>1607</v>
      </c>
      <c r="C209" s="500" t="e">
        <f>+C210+C211+C219+C227+C233</f>
        <v>#VALUE!</v>
      </c>
      <c r="D209" s="500" t="e">
        <f>+D210+D211+D219+D227+D233</f>
        <v>#VALUE!</v>
      </c>
      <c r="E209" s="500" t="e">
        <f t="shared" si="6"/>
        <v>#VALUE!</v>
      </c>
      <c r="F209" s="489">
        <f>+ABS(IFERROR(VLOOKUP(A209,[50]Foglio2!A:B,2,0),0))</f>
        <v>0</v>
      </c>
      <c r="G209" s="505" t="e">
        <f t="shared" si="7"/>
        <v>#VALUE!</v>
      </c>
    </row>
    <row r="210" spans="1:7" s="509" customFormat="1" x14ac:dyDescent="0.25">
      <c r="A210" s="514" t="s">
        <v>1608</v>
      </c>
      <c r="B210" s="531" t="s">
        <v>1609</v>
      </c>
      <c r="C210" s="532" t="e">
        <f>SUMIF('[50]SP-PianoConti'!$C:$C,$A210,'[50]SP-PianoConti'!I:I)</f>
        <v>#VALUE!</v>
      </c>
      <c r="D210" s="541" t="e">
        <f>SUMIF('[50]SP-PianoConti'!$C:$C,$A210,'[50]SP-PianoConti'!K:K)</f>
        <v>#VALUE!</v>
      </c>
      <c r="E210" s="541" t="e">
        <f t="shared" si="6"/>
        <v>#VALUE!</v>
      </c>
      <c r="F210" s="489">
        <f>+ABS(IFERROR(VLOOKUP(A210,[50]Foglio2!A:B,2,0),0))</f>
        <v>0</v>
      </c>
      <c r="G210" s="505" t="e">
        <f t="shared" si="7"/>
        <v>#VALUE!</v>
      </c>
    </row>
    <row r="211" spans="1:7" s="509" customFormat="1" x14ac:dyDescent="0.25">
      <c r="A211" s="514" t="s">
        <v>125</v>
      </c>
      <c r="B211" s="531" t="s">
        <v>1610</v>
      </c>
      <c r="C211" s="532" t="e">
        <f>SUM(C212:C218)</f>
        <v>#VALUE!</v>
      </c>
      <c r="D211" s="532" t="e">
        <f>SUM(D212:D218)</f>
        <v>#VALUE!</v>
      </c>
      <c r="E211" s="500" t="e">
        <f t="shared" si="6"/>
        <v>#VALUE!</v>
      </c>
      <c r="F211" s="489">
        <f>+ABS(IFERROR(VLOOKUP(A211,[50]Foglio2!A:B,2,0),0))</f>
        <v>0</v>
      </c>
      <c r="G211" s="505" t="e">
        <f t="shared" si="7"/>
        <v>#VALUE!</v>
      </c>
    </row>
    <row r="212" spans="1:7" s="511" customFormat="1" x14ac:dyDescent="0.25">
      <c r="A212" s="510" t="s">
        <v>126</v>
      </c>
      <c r="B212" s="540" t="s">
        <v>4022</v>
      </c>
      <c r="C212" s="504" t="e">
        <f>SUMIF('[50]SP-PianoConti'!$C:$C,$A212,'[50]SP-PianoConti'!I:I)</f>
        <v>#VALUE!</v>
      </c>
      <c r="D212" s="504" t="e">
        <f>SUMIF('[50]SP-PianoConti'!$C:$C,$A212,'[50]SP-PianoConti'!K:K)</f>
        <v>#VALUE!</v>
      </c>
      <c r="E212" s="504" t="e">
        <f t="shared" si="6"/>
        <v>#VALUE!</v>
      </c>
      <c r="F212" s="489">
        <f>+ABS(IFERROR(VLOOKUP(A212,[50]Foglio2!A:B,2,0),0))</f>
        <v>2562138.9900000002</v>
      </c>
      <c r="G212" s="505" t="e">
        <f t="shared" si="7"/>
        <v>#VALUE!</v>
      </c>
    </row>
    <row r="213" spans="1:7" s="511" customFormat="1" x14ac:dyDescent="0.25">
      <c r="A213" s="510" t="s">
        <v>127</v>
      </c>
      <c r="B213" s="540" t="s">
        <v>4023</v>
      </c>
      <c r="C213" s="504" t="e">
        <f>SUMIF('[50]SP-PianoConti'!$C:$C,$A213,'[50]SP-PianoConti'!I:I)</f>
        <v>#VALUE!</v>
      </c>
      <c r="D213" s="504" t="e">
        <f>SUMIF('[50]SP-PianoConti'!$C:$C,$A213,'[50]SP-PianoConti'!K:K)</f>
        <v>#VALUE!</v>
      </c>
      <c r="E213" s="504" t="e">
        <f t="shared" si="6"/>
        <v>#VALUE!</v>
      </c>
      <c r="F213" s="489">
        <f>+ABS(IFERROR(VLOOKUP(A213,[50]Foglio2!A:B,2,0),0))</f>
        <v>1313516.05</v>
      </c>
      <c r="G213" s="505" t="e">
        <f t="shared" si="7"/>
        <v>#VALUE!</v>
      </c>
    </row>
    <row r="214" spans="1:7" s="511" customFormat="1" ht="25.5" x14ac:dyDescent="0.25">
      <c r="A214" s="510" t="s">
        <v>128</v>
      </c>
      <c r="B214" s="540" t="s">
        <v>4024</v>
      </c>
      <c r="C214" s="504" t="e">
        <f>SUMIF('[50]SP-PianoConti'!$C:$C,$A214,'[50]SP-PianoConti'!I:I)</f>
        <v>#VALUE!</v>
      </c>
      <c r="D214" s="504" t="e">
        <f>SUMIF('[50]SP-PianoConti'!$C:$C,$A214,'[50]SP-PianoConti'!K:K)</f>
        <v>#VALUE!</v>
      </c>
      <c r="E214" s="504" t="e">
        <f t="shared" si="6"/>
        <v>#VALUE!</v>
      </c>
      <c r="F214" s="489">
        <f>+ABS(IFERROR(VLOOKUP(A214,[50]Foglio2!A:B,2,0),0))</f>
        <v>343200</v>
      </c>
      <c r="G214" s="505" t="e">
        <f t="shared" si="7"/>
        <v>#VALUE!</v>
      </c>
    </row>
    <row r="215" spans="1:7" s="511" customFormat="1" ht="25.5" x14ac:dyDescent="0.25">
      <c r="A215" s="510" t="s">
        <v>129</v>
      </c>
      <c r="B215" s="540" t="s">
        <v>4025</v>
      </c>
      <c r="C215" s="504" t="e">
        <f>SUMIF('[50]SP-PianoConti'!$C:$C,$A215,'[50]SP-PianoConti'!I:I)</f>
        <v>#VALUE!</v>
      </c>
      <c r="D215" s="504" t="e">
        <f>SUMIF('[50]SP-PianoConti'!$C:$C,$A215,'[50]SP-PianoConti'!K:K)</f>
        <v>#VALUE!</v>
      </c>
      <c r="E215" s="504" t="e">
        <f t="shared" si="6"/>
        <v>#VALUE!</v>
      </c>
      <c r="F215" s="489">
        <f>+ABS(IFERROR(VLOOKUP(A215,[50]Foglio2!A:B,2,0),0))</f>
        <v>7863807</v>
      </c>
      <c r="G215" s="505" t="e">
        <f t="shared" si="7"/>
        <v>#VALUE!</v>
      </c>
    </row>
    <row r="216" spans="1:7" s="511" customFormat="1" x14ac:dyDescent="0.25">
      <c r="A216" s="510" t="s">
        <v>3213</v>
      </c>
      <c r="B216" s="540" t="s">
        <v>4026</v>
      </c>
      <c r="C216" s="504" t="e">
        <f>SUMIF('[50]SP-PianoConti'!$C:$C,$A216,'[50]SP-PianoConti'!I:I)</f>
        <v>#VALUE!</v>
      </c>
      <c r="D216" s="504" t="e">
        <f>SUMIF('[50]SP-PianoConti'!$C:$C,$A216,'[50]SP-PianoConti'!K:K)</f>
        <v>#VALUE!</v>
      </c>
      <c r="E216" s="504" t="e">
        <f t="shared" si="6"/>
        <v>#VALUE!</v>
      </c>
      <c r="F216" s="489">
        <f>+ABS(IFERROR(VLOOKUP(A216,[50]Foglio2!A:B,2,0),0))</f>
        <v>0</v>
      </c>
      <c r="G216" s="505" t="e">
        <f t="shared" si="7"/>
        <v>#VALUE!</v>
      </c>
    </row>
    <row r="217" spans="1:7" s="511" customFormat="1" x14ac:dyDescent="0.25">
      <c r="A217" s="510" t="s">
        <v>3215</v>
      </c>
      <c r="B217" s="540" t="s">
        <v>4027</v>
      </c>
      <c r="C217" s="504" t="e">
        <f>SUMIF('[50]SP-PianoConti'!$C:$C,$A217,'[50]SP-PianoConti'!I:I)</f>
        <v>#VALUE!</v>
      </c>
      <c r="D217" s="504" t="e">
        <f>SUMIF('[50]SP-PianoConti'!$C:$C,$A217,'[50]SP-PianoConti'!K:K)</f>
        <v>#VALUE!</v>
      </c>
      <c r="E217" s="504" t="e">
        <f t="shared" si="6"/>
        <v>#VALUE!</v>
      </c>
      <c r="F217" s="489">
        <f>+ABS(IFERROR(VLOOKUP(A217,[50]Foglio2!A:B,2,0),0))</f>
        <v>240689.15</v>
      </c>
      <c r="G217" s="505" t="e">
        <f t="shared" si="7"/>
        <v>#VALUE!</v>
      </c>
    </row>
    <row r="218" spans="1:7" s="511" customFormat="1" x14ac:dyDescent="0.25">
      <c r="A218" s="510" t="s">
        <v>130</v>
      </c>
      <c r="B218" s="540" t="s">
        <v>4028</v>
      </c>
      <c r="C218" s="504" t="e">
        <f>SUMIF('[50]SP-PianoConti'!$C:$C,$A218,'[50]SP-PianoConti'!I:I)</f>
        <v>#VALUE!</v>
      </c>
      <c r="D218" s="504" t="e">
        <f>SUMIF('[50]SP-PianoConti'!$C:$C,$A218,'[50]SP-PianoConti'!K:K)</f>
        <v>#VALUE!</v>
      </c>
      <c r="E218" s="504" t="e">
        <f t="shared" si="6"/>
        <v>#VALUE!</v>
      </c>
      <c r="F218" s="489">
        <f>+ABS(IFERROR(VLOOKUP(A218,[50]Foglio2!A:B,2,0),0))</f>
        <v>98886.99</v>
      </c>
      <c r="G218" s="505" t="e">
        <f t="shared" si="7"/>
        <v>#VALUE!</v>
      </c>
    </row>
    <row r="219" spans="1:7" s="509" customFormat="1" x14ac:dyDescent="0.25">
      <c r="A219" s="514" t="s">
        <v>1611</v>
      </c>
      <c r="B219" s="531" t="s">
        <v>3218</v>
      </c>
      <c r="C219" s="532" t="e">
        <f>SUM(C220:C226)</f>
        <v>#VALUE!</v>
      </c>
      <c r="D219" s="500" t="e">
        <f>SUM(D220:D226)</f>
        <v>#VALUE!</v>
      </c>
      <c r="E219" s="500" t="e">
        <f t="shared" si="6"/>
        <v>#VALUE!</v>
      </c>
      <c r="F219" s="489">
        <f>+ABS(IFERROR(VLOOKUP(A219,[50]Foglio2!A:B,2,0),0))</f>
        <v>0</v>
      </c>
      <c r="G219" s="505" t="e">
        <f t="shared" si="7"/>
        <v>#VALUE!</v>
      </c>
    </row>
    <row r="220" spans="1:7" s="509" customFormat="1" x14ac:dyDescent="0.25">
      <c r="A220" s="514" t="s">
        <v>1613</v>
      </c>
      <c r="B220" s="540" t="s">
        <v>4029</v>
      </c>
      <c r="C220" s="508" t="e">
        <f>SUMIF('[50]SP-PianoConti'!$C:$C,$A220,'[50]SP-PianoConti'!I:I)</f>
        <v>#VALUE!</v>
      </c>
      <c r="D220" s="508" t="e">
        <f>SUMIF('[50]SP-PianoConti'!$C:$C,$A220,'[50]SP-PianoConti'!K:K)</f>
        <v>#VALUE!</v>
      </c>
      <c r="E220" s="508" t="e">
        <f t="shared" si="6"/>
        <v>#VALUE!</v>
      </c>
      <c r="F220" s="489">
        <f>+ABS(IFERROR(VLOOKUP(A220,[50]Foglio2!A:B,2,0),0))</f>
        <v>0</v>
      </c>
      <c r="G220" s="505" t="e">
        <f t="shared" si="7"/>
        <v>#VALUE!</v>
      </c>
    </row>
    <row r="221" spans="1:7" s="509" customFormat="1" x14ac:dyDescent="0.25">
      <c r="A221" s="514" t="s">
        <v>1615</v>
      </c>
      <c r="B221" s="540" t="s">
        <v>4030</v>
      </c>
      <c r="C221" s="508" t="e">
        <f>SUMIF('[50]SP-PianoConti'!$C:$C,$A221,'[50]SP-PianoConti'!I:I)</f>
        <v>#VALUE!</v>
      </c>
      <c r="D221" s="508" t="e">
        <f>SUMIF('[50]SP-PianoConti'!$C:$C,$A221,'[50]SP-PianoConti'!K:K)</f>
        <v>#VALUE!</v>
      </c>
      <c r="E221" s="508" t="e">
        <f t="shared" si="6"/>
        <v>#VALUE!</v>
      </c>
      <c r="F221" s="489">
        <f>+ABS(IFERROR(VLOOKUP(A221,[50]Foglio2!A:B,2,0),0))</f>
        <v>0</v>
      </c>
      <c r="G221" s="505" t="e">
        <f t="shared" si="7"/>
        <v>#VALUE!</v>
      </c>
    </row>
    <row r="222" spans="1:7" s="509" customFormat="1" x14ac:dyDescent="0.25">
      <c r="A222" s="514" t="s">
        <v>1617</v>
      </c>
      <c r="B222" s="540" t="s">
        <v>4031</v>
      </c>
      <c r="C222" s="508" t="e">
        <f>SUMIF('[50]SP-PianoConti'!$C:$C,$A222,'[50]SP-PianoConti'!I:I)</f>
        <v>#VALUE!</v>
      </c>
      <c r="D222" s="508" t="e">
        <f>SUMIF('[50]SP-PianoConti'!$C:$C,$A222,'[50]SP-PianoConti'!K:K)</f>
        <v>#VALUE!</v>
      </c>
      <c r="E222" s="508" t="e">
        <f t="shared" si="6"/>
        <v>#VALUE!</v>
      </c>
      <c r="F222" s="489">
        <f>+ABS(IFERROR(VLOOKUP(A222,[50]Foglio2!A:B,2,0),0))</f>
        <v>0</v>
      </c>
      <c r="G222" s="505" t="e">
        <f t="shared" si="7"/>
        <v>#VALUE!</v>
      </c>
    </row>
    <row r="223" spans="1:7" s="509" customFormat="1" x14ac:dyDescent="0.25">
      <c r="A223" s="514" t="s">
        <v>1619</v>
      </c>
      <c r="B223" s="540" t="s">
        <v>4032</v>
      </c>
      <c r="C223" s="508" t="e">
        <f>SUMIF('[50]SP-PianoConti'!$C:$C,$A223,'[50]SP-PianoConti'!I:I)</f>
        <v>#VALUE!</v>
      </c>
      <c r="D223" s="508" t="e">
        <f>SUMIF('[50]SP-PianoConti'!$C:$C,$A223,'[50]SP-PianoConti'!K:K)</f>
        <v>#VALUE!</v>
      </c>
      <c r="E223" s="508" t="e">
        <f t="shared" si="6"/>
        <v>#VALUE!</v>
      </c>
      <c r="F223" s="489">
        <f>+ABS(IFERROR(VLOOKUP(A223,[50]Foglio2!A:B,2,0),0))</f>
        <v>0</v>
      </c>
      <c r="G223" s="505" t="e">
        <f t="shared" si="7"/>
        <v>#VALUE!</v>
      </c>
    </row>
    <row r="224" spans="1:7" s="509" customFormat="1" x14ac:dyDescent="0.25">
      <c r="A224" s="514" t="s">
        <v>1621</v>
      </c>
      <c r="B224" s="540" t="s">
        <v>4033</v>
      </c>
      <c r="C224" s="508" t="e">
        <f>SUMIF('[50]SP-PianoConti'!$C:$C,$A224,'[50]SP-PianoConti'!I:I)</f>
        <v>#VALUE!</v>
      </c>
      <c r="D224" s="508" t="e">
        <f>SUMIF('[50]SP-PianoConti'!$C:$C,$A224,'[50]SP-PianoConti'!K:K)</f>
        <v>#VALUE!</v>
      </c>
      <c r="E224" s="508" t="e">
        <f t="shared" si="6"/>
        <v>#VALUE!</v>
      </c>
      <c r="F224" s="489">
        <f>+ABS(IFERROR(VLOOKUP(A224,[50]Foglio2!A:B,2,0),0))</f>
        <v>0</v>
      </c>
      <c r="G224" s="505" t="e">
        <f t="shared" si="7"/>
        <v>#VALUE!</v>
      </c>
    </row>
    <row r="225" spans="1:7" s="509" customFormat="1" x14ac:dyDescent="0.25">
      <c r="A225" s="514" t="s">
        <v>1623</v>
      </c>
      <c r="B225" s="540" t="s">
        <v>4034</v>
      </c>
      <c r="C225" s="508" t="e">
        <f>SUMIF('[50]SP-PianoConti'!$C:$C,$A225,'[50]SP-PianoConti'!I:I)</f>
        <v>#VALUE!</v>
      </c>
      <c r="D225" s="508" t="e">
        <f>SUMIF('[50]SP-PianoConti'!$C:$C,$A225,'[50]SP-PianoConti'!K:K)</f>
        <v>#VALUE!</v>
      </c>
      <c r="E225" s="508" t="e">
        <f t="shared" si="6"/>
        <v>#VALUE!</v>
      </c>
      <c r="F225" s="489">
        <f>+ABS(IFERROR(VLOOKUP(A225,[50]Foglio2!A:B,2,0),0))</f>
        <v>0</v>
      </c>
      <c r="G225" s="505" t="e">
        <f t="shared" si="7"/>
        <v>#VALUE!</v>
      </c>
    </row>
    <row r="226" spans="1:7" s="509" customFormat="1" x14ac:dyDescent="0.25">
      <c r="A226" s="514" t="s">
        <v>1625</v>
      </c>
      <c r="B226" s="540" t="s">
        <v>4035</v>
      </c>
      <c r="C226" s="508" t="e">
        <f>SUMIF('[50]SP-PianoConti'!$C:$C,$A226,'[50]SP-PianoConti'!I:I)</f>
        <v>#VALUE!</v>
      </c>
      <c r="D226" s="508" t="e">
        <f>SUMIF('[50]SP-PianoConti'!$C:$C,$A226,'[50]SP-PianoConti'!K:K)</f>
        <v>#VALUE!</v>
      </c>
      <c r="E226" s="508" t="e">
        <f t="shared" si="6"/>
        <v>#VALUE!</v>
      </c>
      <c r="F226" s="489">
        <f>+ABS(IFERROR(VLOOKUP(A226,[50]Foglio2!A:B,2,0),0))</f>
        <v>0</v>
      </c>
      <c r="G226" s="505" t="e">
        <f t="shared" si="7"/>
        <v>#VALUE!</v>
      </c>
    </row>
    <row r="227" spans="1:7" s="509" customFormat="1" x14ac:dyDescent="0.25">
      <c r="A227" s="514" t="s">
        <v>131</v>
      </c>
      <c r="B227" s="531" t="s">
        <v>3228</v>
      </c>
      <c r="C227" s="532" t="e">
        <f>SUM(C229:C232)</f>
        <v>#VALUE!</v>
      </c>
      <c r="D227" s="532" t="e">
        <f>SUM(D229:D232)</f>
        <v>#VALUE!</v>
      </c>
      <c r="E227" s="532" t="e">
        <f t="shared" si="6"/>
        <v>#VALUE!</v>
      </c>
      <c r="F227" s="489">
        <f>+ABS(IFERROR(VLOOKUP(A227,[50]Foglio2!A:B,2,0),0))</f>
        <v>0</v>
      </c>
      <c r="G227" s="505" t="e">
        <f t="shared" si="7"/>
        <v>#VALUE!</v>
      </c>
    </row>
    <row r="228" spans="1:7" s="509" customFormat="1" ht="25.5" x14ac:dyDescent="0.25">
      <c r="A228" s="514" t="s">
        <v>3229</v>
      </c>
      <c r="B228" s="540" t="s">
        <v>4036</v>
      </c>
      <c r="C228" s="515" t="e">
        <f>SUMIF('[50]SP-PianoConti'!$C:$C,$A228,'[50]SP-PianoConti'!I:I)</f>
        <v>#VALUE!</v>
      </c>
      <c r="D228" s="515" t="e">
        <f>SUMIF('[50]SP-PianoConti'!$C:$C,$A228,'[50]SP-PianoConti'!K:K)</f>
        <v>#VALUE!</v>
      </c>
      <c r="E228" s="532" t="e">
        <f t="shared" si="6"/>
        <v>#VALUE!</v>
      </c>
      <c r="F228" s="489">
        <f>+ABS(IFERROR(VLOOKUP(A228,[50]Foglio2!A:B,2,0),0))</f>
        <v>0</v>
      </c>
      <c r="G228" s="505" t="e">
        <f t="shared" si="7"/>
        <v>#VALUE!</v>
      </c>
    </row>
    <row r="229" spans="1:7" s="509" customFormat="1" ht="38.25" x14ac:dyDescent="0.25">
      <c r="A229" s="514" t="s">
        <v>132</v>
      </c>
      <c r="B229" s="540" t="s">
        <v>4037</v>
      </c>
      <c r="C229" s="508" t="e">
        <f>SUMIF('[50]SP-PianoConti'!$C:$C,$A229,'[50]SP-PianoConti'!I:I)</f>
        <v>#VALUE!</v>
      </c>
      <c r="D229" s="508" t="e">
        <f>SUMIF('[50]SP-PianoConti'!$C:$C,$A229,'[50]SP-PianoConti'!K:K)</f>
        <v>#VALUE!</v>
      </c>
      <c r="E229" s="508" t="e">
        <f t="shared" si="6"/>
        <v>#VALUE!</v>
      </c>
      <c r="F229" s="489">
        <f>+ABS(IFERROR(VLOOKUP(A229,[50]Foglio2!A:B,2,0),0))</f>
        <v>3407.49</v>
      </c>
      <c r="G229" s="505" t="e">
        <f t="shared" si="7"/>
        <v>#VALUE!</v>
      </c>
    </row>
    <row r="230" spans="1:7" s="509" customFormat="1" ht="25.5" x14ac:dyDescent="0.25">
      <c r="A230" s="514" t="s">
        <v>1629</v>
      </c>
      <c r="B230" s="540" t="s">
        <v>4038</v>
      </c>
      <c r="C230" s="508" t="e">
        <f>SUMIF('[50]SP-PianoConti'!$C:$C,$A230,'[50]SP-PianoConti'!I:I)</f>
        <v>#VALUE!</v>
      </c>
      <c r="D230" s="508" t="e">
        <f>SUMIF('[50]SP-PianoConti'!$C:$C,$A230,'[50]SP-PianoConti'!K:K)</f>
        <v>#VALUE!</v>
      </c>
      <c r="E230" s="508" t="e">
        <f t="shared" si="6"/>
        <v>#VALUE!</v>
      </c>
      <c r="F230" s="489">
        <f>+ABS(IFERROR(VLOOKUP(A230,[50]Foglio2!A:B,2,0),0))</f>
        <v>0</v>
      </c>
      <c r="G230" s="505" t="e">
        <f t="shared" si="7"/>
        <v>#VALUE!</v>
      </c>
    </row>
    <row r="231" spans="1:7" s="509" customFormat="1" x14ac:dyDescent="0.25">
      <c r="A231" s="514" t="s">
        <v>1631</v>
      </c>
      <c r="B231" s="540" t="s">
        <v>4039</v>
      </c>
      <c r="C231" s="508" t="e">
        <f>SUMIF('[50]SP-PianoConti'!$C:$C,$A231,'[50]SP-PianoConti'!I:I)</f>
        <v>#VALUE!</v>
      </c>
      <c r="D231" s="508" t="e">
        <f>SUMIF('[50]SP-PianoConti'!$C:$C,$A231,'[50]SP-PianoConti'!K:K)</f>
        <v>#VALUE!</v>
      </c>
      <c r="E231" s="508" t="e">
        <f t="shared" si="6"/>
        <v>#VALUE!</v>
      </c>
      <c r="F231" s="489">
        <f>+ABS(IFERROR(VLOOKUP(A231,[50]Foglio2!A:B,2,0),0))</f>
        <v>0</v>
      </c>
      <c r="G231" s="505" t="e">
        <f t="shared" si="7"/>
        <v>#VALUE!</v>
      </c>
    </row>
    <row r="232" spans="1:7" s="509" customFormat="1" x14ac:dyDescent="0.25">
      <c r="A232" s="514" t="s">
        <v>133</v>
      </c>
      <c r="B232" s="540" t="s">
        <v>4040</v>
      </c>
      <c r="C232" s="508" t="e">
        <f>SUMIF('[50]SP-PianoConti'!$C:$C,$A232,'[50]SP-PianoConti'!I:I)</f>
        <v>#VALUE!</v>
      </c>
      <c r="D232" s="508" t="e">
        <f>SUMIF('[50]SP-PianoConti'!$C:$C,$A232,'[50]SP-PianoConti'!K:K)</f>
        <v>#VALUE!</v>
      </c>
      <c r="E232" s="508" t="e">
        <f t="shared" si="6"/>
        <v>#VALUE!</v>
      </c>
      <c r="F232" s="489">
        <f>+ABS(IFERROR(VLOOKUP(A232,[50]Foglio2!A:B,2,0),0))</f>
        <v>0</v>
      </c>
      <c r="G232" s="505" t="e">
        <f t="shared" si="7"/>
        <v>#VALUE!</v>
      </c>
    </row>
    <row r="233" spans="1:7" s="509" customFormat="1" x14ac:dyDescent="0.25">
      <c r="A233" s="514" t="s">
        <v>134</v>
      </c>
      <c r="B233" s="531" t="s">
        <v>1633</v>
      </c>
      <c r="C233" s="500" t="e">
        <f>SUM(C234+C235+C239+C240)</f>
        <v>#VALUE!</v>
      </c>
      <c r="D233" s="500" t="e">
        <f>SUM(D234+D235+D239+D240)</f>
        <v>#VALUE!</v>
      </c>
      <c r="E233" s="532" t="e">
        <f t="shared" si="6"/>
        <v>#VALUE!</v>
      </c>
      <c r="F233" s="489">
        <f>+ABS(IFERROR(VLOOKUP(A233,[50]Foglio2!A:B,2,0),0))</f>
        <v>0</v>
      </c>
      <c r="G233" s="505" t="e">
        <f t="shared" si="7"/>
        <v>#VALUE!</v>
      </c>
    </row>
    <row r="234" spans="1:7" s="509" customFormat="1" x14ac:dyDescent="0.25">
      <c r="A234" s="514" t="s">
        <v>1634</v>
      </c>
      <c r="B234" s="540" t="s">
        <v>4041</v>
      </c>
      <c r="C234" s="508" t="e">
        <f>SUMIF('[50]SP-PianoConti'!$C:$C,$A234,'[50]SP-PianoConti'!I:I)</f>
        <v>#VALUE!</v>
      </c>
      <c r="D234" s="508" t="e">
        <f>SUMIF('[50]SP-PianoConti'!$C:$C,$A234,'[50]SP-PianoConti'!K:K)</f>
        <v>#VALUE!</v>
      </c>
      <c r="E234" s="508" t="e">
        <f t="shared" ref="E234:E291" si="8">+C234-D234</f>
        <v>#VALUE!</v>
      </c>
      <c r="F234" s="489">
        <f>+ABS(IFERROR(VLOOKUP(A234,[50]Foglio2!A:B,2,0),0))</f>
        <v>0</v>
      </c>
      <c r="G234" s="505" t="e">
        <f t="shared" si="7"/>
        <v>#VALUE!</v>
      </c>
    </row>
    <row r="235" spans="1:7" s="509" customFormat="1" x14ac:dyDescent="0.25">
      <c r="A235" s="514" t="s">
        <v>152</v>
      </c>
      <c r="B235" s="540" t="s">
        <v>4042</v>
      </c>
      <c r="C235" s="508" t="e">
        <f>SUM(C236:C238)</f>
        <v>#VALUE!</v>
      </c>
      <c r="D235" s="508" t="e">
        <f>SUM(D236:D238)</f>
        <v>#VALUE!</v>
      </c>
      <c r="E235" s="508" t="e">
        <f t="shared" si="8"/>
        <v>#VALUE!</v>
      </c>
      <c r="F235" s="489">
        <f>+ABS(IFERROR(VLOOKUP(A235,[50]Foglio2!A:B,2,0),0))</f>
        <v>0</v>
      </c>
      <c r="G235" s="505" t="e">
        <f t="shared" si="7"/>
        <v>#VALUE!</v>
      </c>
    </row>
    <row r="236" spans="1:7" s="509" customFormat="1" x14ac:dyDescent="0.25">
      <c r="A236" s="501" t="s">
        <v>135</v>
      </c>
      <c r="B236" s="522" t="s">
        <v>4043</v>
      </c>
      <c r="C236" s="508" t="e">
        <f>SUMIF('[50]SP-PianoConti'!$C:$C,$A236,'[50]SP-PianoConti'!I:I)</f>
        <v>#VALUE!</v>
      </c>
      <c r="D236" s="508" t="e">
        <f>SUMIF('[50]SP-PianoConti'!$C:$C,$A236,'[50]SP-PianoConti'!K:K)</f>
        <v>#VALUE!</v>
      </c>
      <c r="E236" s="508" t="e">
        <f t="shared" si="8"/>
        <v>#VALUE!</v>
      </c>
      <c r="F236" s="489">
        <f>+ABS(IFERROR(VLOOKUP(A236,[50]Foglio2!A:B,2,0),0))</f>
        <v>4926193.22</v>
      </c>
      <c r="G236" s="505" t="e">
        <f t="shared" si="7"/>
        <v>#VALUE!</v>
      </c>
    </row>
    <row r="237" spans="1:7" s="509" customFormat="1" x14ac:dyDescent="0.25">
      <c r="A237" s="501" t="s">
        <v>136</v>
      </c>
      <c r="B237" s="522" t="s">
        <v>4044</v>
      </c>
      <c r="C237" s="508" t="e">
        <f>SUMIF('[50]SP-PianoConti'!$C:$C,$A237,'[50]SP-PianoConti'!I:I)</f>
        <v>#VALUE!</v>
      </c>
      <c r="D237" s="508" t="e">
        <f>SUMIF('[50]SP-PianoConti'!$C:$C,$A237,'[50]SP-PianoConti'!K:K)</f>
        <v>#VALUE!</v>
      </c>
      <c r="E237" s="508" t="e">
        <f t="shared" si="8"/>
        <v>#VALUE!</v>
      </c>
      <c r="F237" s="489">
        <f>+ABS(IFERROR(VLOOKUP(A237,[50]Foglio2!A:B,2,0),0))</f>
        <v>5507493.1500000004</v>
      </c>
      <c r="G237" s="505" t="e">
        <f t="shared" si="7"/>
        <v>#VALUE!</v>
      </c>
    </row>
    <row r="238" spans="1:7" s="509" customFormat="1" x14ac:dyDescent="0.25">
      <c r="A238" s="501" t="s">
        <v>138</v>
      </c>
      <c r="B238" s="522" t="s">
        <v>4045</v>
      </c>
      <c r="C238" s="508" t="e">
        <f>SUMIF('[50]SP-PianoConti'!$C:$C,$A238,'[50]SP-PianoConti'!I:I)</f>
        <v>#VALUE!</v>
      </c>
      <c r="D238" s="508" t="e">
        <f>SUMIF('[50]SP-PianoConti'!$C:$C,$A238,'[50]SP-PianoConti'!K:K)</f>
        <v>#VALUE!</v>
      </c>
      <c r="E238" s="508" t="e">
        <f t="shared" si="8"/>
        <v>#VALUE!</v>
      </c>
      <c r="F238" s="489">
        <f>+ABS(IFERROR(VLOOKUP(A238,[50]Foglio2!A:B,2,0),0))</f>
        <v>594781.05000000005</v>
      </c>
      <c r="G238" s="505" t="e">
        <f t="shared" si="7"/>
        <v>#VALUE!</v>
      </c>
    </row>
    <row r="239" spans="1:7" s="509" customFormat="1" x14ac:dyDescent="0.25">
      <c r="A239" s="514" t="s">
        <v>140</v>
      </c>
      <c r="B239" s="540" t="s">
        <v>4046</v>
      </c>
      <c r="C239" s="508" t="e">
        <f>SUMIF('[50]SP-PianoConti'!$C:$C,$A239,'[50]SP-PianoConti'!I:I)</f>
        <v>#VALUE!</v>
      </c>
      <c r="D239" s="508" t="e">
        <f>SUMIF('[50]SP-PianoConti'!$C:$C,$A239,'[50]SP-PianoConti'!K:K)</f>
        <v>#VALUE!</v>
      </c>
      <c r="E239" s="508" t="e">
        <f t="shared" si="8"/>
        <v>#VALUE!</v>
      </c>
      <c r="F239" s="489">
        <f>+ABS(IFERROR(VLOOKUP(A239,[50]Foglio2!A:B,2,0),0))</f>
        <v>2732053.64</v>
      </c>
      <c r="G239" s="505" t="e">
        <f t="shared" si="7"/>
        <v>#VALUE!</v>
      </c>
    </row>
    <row r="240" spans="1:7" s="509" customFormat="1" x14ac:dyDescent="0.25">
      <c r="A240" s="514" t="s">
        <v>3242</v>
      </c>
      <c r="B240" s="540" t="s">
        <v>4047</v>
      </c>
      <c r="C240" s="508" t="e">
        <f>SUMIF('[50]SP-PianoConti'!$C:$C,$A240,'[50]SP-PianoConti'!I:I)</f>
        <v>#VALUE!</v>
      </c>
      <c r="D240" s="508" t="e">
        <f>SUMIF('[50]SP-PianoConti'!$C:$C,$A240,'[50]SP-PianoConti'!K:K)</f>
        <v>#VALUE!</v>
      </c>
      <c r="E240" s="508" t="e">
        <f t="shared" si="8"/>
        <v>#VALUE!</v>
      </c>
      <c r="F240" s="489">
        <f>+ABS(IFERROR(VLOOKUP(A240,[50]Foglio2!A:B,2,0),0))</f>
        <v>0</v>
      </c>
      <c r="G240" s="505" t="e">
        <f t="shared" si="7"/>
        <v>#VALUE!</v>
      </c>
    </row>
    <row r="241" spans="1:7" s="509" customFormat="1" x14ac:dyDescent="0.25">
      <c r="A241" s="514" t="s">
        <v>4048</v>
      </c>
      <c r="B241" s="531" t="s">
        <v>1639</v>
      </c>
      <c r="C241" s="500" t="e">
        <f>SUM(C242:C244)</f>
        <v>#VALUE!</v>
      </c>
      <c r="D241" s="500" t="e">
        <f>SUM(D242:D244)</f>
        <v>#VALUE!</v>
      </c>
      <c r="E241" s="500" t="e">
        <f t="shared" si="8"/>
        <v>#VALUE!</v>
      </c>
      <c r="F241" s="489">
        <f>+ABS(IFERROR(VLOOKUP(A241,[50]Foglio2!A:B,2,0),0))</f>
        <v>0</v>
      </c>
      <c r="G241" s="505" t="e">
        <f t="shared" si="7"/>
        <v>#VALUE!</v>
      </c>
    </row>
    <row r="242" spans="1:7" s="509" customFormat="1" x14ac:dyDescent="0.25">
      <c r="A242" s="514" t="s">
        <v>1640</v>
      </c>
      <c r="B242" s="540" t="s">
        <v>4049</v>
      </c>
      <c r="C242" s="513" t="e">
        <f>SUMIF('[50]SP-PianoConti'!$C:$C,$A242,'[50]SP-PianoConti'!I:I)</f>
        <v>#VALUE!</v>
      </c>
      <c r="D242" s="513" t="e">
        <f>SUMIF('[50]SP-PianoConti'!$C:$C,$A242,'[50]SP-PianoConti'!K:K)</f>
        <v>#VALUE!</v>
      </c>
      <c r="E242" s="513" t="e">
        <f t="shared" si="8"/>
        <v>#VALUE!</v>
      </c>
      <c r="F242" s="489">
        <f>+ABS(IFERROR(VLOOKUP(A242,[50]Foglio2!A:B,2,0),0))</f>
        <v>2364297.4900000002</v>
      </c>
      <c r="G242" s="505" t="e">
        <f t="shared" si="7"/>
        <v>#VALUE!</v>
      </c>
    </row>
    <row r="243" spans="1:7" s="509" customFormat="1" x14ac:dyDescent="0.25">
      <c r="A243" s="514" t="s">
        <v>1642</v>
      </c>
      <c r="B243" s="540" t="s">
        <v>4050</v>
      </c>
      <c r="C243" s="513" t="e">
        <f>SUMIF('[50]SP-PianoConti'!$C:$C,$A243,'[50]SP-PianoConti'!I:I)</f>
        <v>#VALUE!</v>
      </c>
      <c r="D243" s="513" t="e">
        <f>SUMIF('[50]SP-PianoConti'!$C:$C,$A243,'[50]SP-PianoConti'!K:K)</f>
        <v>#VALUE!</v>
      </c>
      <c r="E243" s="513" t="e">
        <f t="shared" si="8"/>
        <v>#VALUE!</v>
      </c>
      <c r="F243" s="489">
        <f>+ABS(IFERROR(VLOOKUP(A243,[50]Foglio2!A:B,2,0),0))</f>
        <v>0</v>
      </c>
      <c r="G243" s="505" t="e">
        <f t="shared" si="7"/>
        <v>#VALUE!</v>
      </c>
    </row>
    <row r="244" spans="1:7" s="509" customFormat="1" x14ac:dyDescent="0.25">
      <c r="A244" s="514" t="s">
        <v>3247</v>
      </c>
      <c r="B244" s="540" t="s">
        <v>4051</v>
      </c>
      <c r="C244" s="513" t="e">
        <f>SUMIF('[50]SP-PianoConti'!$C:$C,$A244,'[50]SP-PianoConti'!I:I)</f>
        <v>#VALUE!</v>
      </c>
      <c r="D244" s="513" t="e">
        <f>SUMIF('[50]SP-PianoConti'!$C:$C,$A244,'[50]SP-PianoConti'!K:K)</f>
        <v>#VALUE!</v>
      </c>
      <c r="E244" s="513" t="e">
        <f t="shared" si="8"/>
        <v>#VALUE!</v>
      </c>
      <c r="F244" s="489">
        <f>+ABS(IFERROR(VLOOKUP(A244,[50]Foglio2!A:B,2,0),0))</f>
        <v>0</v>
      </c>
      <c r="G244" s="505" t="e">
        <f t="shared" si="7"/>
        <v>#VALUE!</v>
      </c>
    </row>
    <row r="245" spans="1:7" s="509" customFormat="1" x14ac:dyDescent="0.25">
      <c r="A245" s="514" t="s">
        <v>1644</v>
      </c>
      <c r="B245" s="531" t="s">
        <v>1645</v>
      </c>
      <c r="C245" s="533" t="e">
        <f>+C246+C247+C253+C264+C265+C283+C287+C294+C295+C296+C297</f>
        <v>#VALUE!</v>
      </c>
      <c r="D245" s="533" t="e">
        <f>+D246+D247+D253+D264+D265+D283+D287+D294+D295+D296+D297</f>
        <v>#VALUE!</v>
      </c>
      <c r="E245" s="533" t="e">
        <f t="shared" si="8"/>
        <v>#VALUE!</v>
      </c>
      <c r="F245" s="489">
        <f>+ABS(IFERROR(VLOOKUP(A245,[50]Foglio2!A:B,2,0),0))</f>
        <v>0</v>
      </c>
      <c r="G245" s="505" t="e">
        <f t="shared" si="7"/>
        <v>#VALUE!</v>
      </c>
    </row>
    <row r="246" spans="1:7" s="509" customFormat="1" x14ac:dyDescent="0.25">
      <c r="A246" s="514" t="s">
        <v>1646</v>
      </c>
      <c r="B246" s="531" t="s">
        <v>1647</v>
      </c>
      <c r="C246" s="500" t="e">
        <f>SUMIF('[50]SP-PianoConti'!$C:$C,$A246,'[50]SP-PianoConti'!I:I)</f>
        <v>#VALUE!</v>
      </c>
      <c r="D246" s="500" t="e">
        <f>SUMIF('[50]SP-PianoConti'!$C:$C,$A246,'[50]SP-PianoConti'!K:K)</f>
        <v>#VALUE!</v>
      </c>
      <c r="E246" s="500" t="e">
        <f t="shared" si="8"/>
        <v>#VALUE!</v>
      </c>
      <c r="F246" s="489">
        <f>+ABS(IFERROR(VLOOKUP(A246,[50]Foglio2!A:B,2,0),0))</f>
        <v>0</v>
      </c>
      <c r="G246" s="505" t="e">
        <f t="shared" si="7"/>
        <v>#VALUE!</v>
      </c>
    </row>
    <row r="247" spans="1:7" s="509" customFormat="1" x14ac:dyDescent="0.25">
      <c r="A247" s="514" t="s">
        <v>1648</v>
      </c>
      <c r="B247" s="531" t="s">
        <v>1649</v>
      </c>
      <c r="C247" s="500" t="e">
        <f>SUM(C248:C252)</f>
        <v>#VALUE!</v>
      </c>
      <c r="D247" s="500" t="e">
        <f>SUM(D248:D252)</f>
        <v>#VALUE!</v>
      </c>
      <c r="E247" s="500" t="e">
        <f t="shared" si="8"/>
        <v>#VALUE!</v>
      </c>
      <c r="F247" s="489">
        <f>+ABS(IFERROR(VLOOKUP(A247,[50]Foglio2!A:B,2,0),0))</f>
        <v>0</v>
      </c>
      <c r="G247" s="505" t="e">
        <f t="shared" si="7"/>
        <v>#VALUE!</v>
      </c>
    </row>
    <row r="248" spans="1:7" s="509" customFormat="1" x14ac:dyDescent="0.25">
      <c r="A248" s="514" t="s">
        <v>1650</v>
      </c>
      <c r="B248" s="540" t="s">
        <v>4052</v>
      </c>
      <c r="C248" s="508" t="e">
        <f>SUMIF('[50]SP-PianoConti'!$C:$C,$A248,'[50]SP-PianoConti'!I:I)</f>
        <v>#VALUE!</v>
      </c>
      <c r="D248" s="508" t="e">
        <f>SUMIF('[50]SP-PianoConti'!$C:$C,$A248,'[50]SP-PianoConti'!K:K)</f>
        <v>#VALUE!</v>
      </c>
      <c r="E248" s="508" t="e">
        <f t="shared" si="8"/>
        <v>#VALUE!</v>
      </c>
      <c r="F248" s="489">
        <f>+ABS(IFERROR(VLOOKUP(A248,[50]Foglio2!A:B,2,0),0))</f>
        <v>0</v>
      </c>
      <c r="G248" s="505" t="e">
        <f t="shared" si="7"/>
        <v>#VALUE!</v>
      </c>
    </row>
    <row r="249" spans="1:7" s="509" customFormat="1" x14ac:dyDescent="0.25">
      <c r="A249" s="514" t="s">
        <v>1652</v>
      </c>
      <c r="B249" s="540" t="s">
        <v>4053</v>
      </c>
      <c r="C249" s="508" t="e">
        <f>SUMIF('[50]SP-PianoConti'!$C:$C,$A249,'[50]SP-PianoConti'!I:I)</f>
        <v>#VALUE!</v>
      </c>
      <c r="D249" s="508" t="e">
        <f>SUMIF('[50]SP-PianoConti'!$C:$C,$A249,'[50]SP-PianoConti'!K:K)</f>
        <v>#VALUE!</v>
      </c>
      <c r="E249" s="508" t="e">
        <f t="shared" si="8"/>
        <v>#VALUE!</v>
      </c>
      <c r="F249" s="489">
        <f>+ABS(IFERROR(VLOOKUP(A249,[50]Foglio2!A:B,2,0),0))</f>
        <v>0</v>
      </c>
      <c r="G249" s="505" t="e">
        <f t="shared" si="7"/>
        <v>#VALUE!</v>
      </c>
    </row>
    <row r="250" spans="1:7" s="509" customFormat="1" x14ac:dyDescent="0.25">
      <c r="A250" s="514" t="s">
        <v>1654</v>
      </c>
      <c r="B250" s="540" t="s">
        <v>4054</v>
      </c>
      <c r="C250" s="508" t="e">
        <f>SUMIF('[50]SP-PianoConti'!$C:$C,$A250,'[50]SP-PianoConti'!I:I)</f>
        <v>#VALUE!</v>
      </c>
      <c r="D250" s="508" t="e">
        <f>SUMIF('[50]SP-PianoConti'!$C:$C,$A250,'[50]SP-PianoConti'!K:K)</f>
        <v>#VALUE!</v>
      </c>
      <c r="E250" s="508" t="e">
        <f t="shared" si="8"/>
        <v>#VALUE!</v>
      </c>
      <c r="F250" s="489">
        <f>+ABS(IFERROR(VLOOKUP(A250,[50]Foglio2!A:B,2,0),0))</f>
        <v>0</v>
      </c>
      <c r="G250" s="505" t="e">
        <f t="shared" si="7"/>
        <v>#VALUE!</v>
      </c>
    </row>
    <row r="251" spans="1:7" s="509" customFormat="1" x14ac:dyDescent="0.25">
      <c r="A251" s="514" t="s">
        <v>1656</v>
      </c>
      <c r="B251" s="540" t="s">
        <v>4055</v>
      </c>
      <c r="C251" s="508" t="e">
        <f>SUMIF('[50]SP-PianoConti'!$C:$C,$A251,'[50]SP-PianoConti'!I:I)</f>
        <v>#VALUE!</v>
      </c>
      <c r="D251" s="508" t="e">
        <f>SUMIF('[50]SP-PianoConti'!$C:$C,$A251,'[50]SP-PianoConti'!K:K)</f>
        <v>#VALUE!</v>
      </c>
      <c r="E251" s="508" t="e">
        <f t="shared" si="8"/>
        <v>#VALUE!</v>
      </c>
      <c r="F251" s="489">
        <f>+ABS(IFERROR(VLOOKUP(A251,[50]Foglio2!A:B,2,0),0))</f>
        <v>0</v>
      </c>
      <c r="G251" s="505" t="e">
        <f t="shared" si="7"/>
        <v>#VALUE!</v>
      </c>
    </row>
    <row r="252" spans="1:7" s="509" customFormat="1" x14ac:dyDescent="0.25">
      <c r="A252" s="514" t="s">
        <v>1658</v>
      </c>
      <c r="B252" s="540" t="s">
        <v>4056</v>
      </c>
      <c r="C252" s="508" t="e">
        <f>SUMIF('[50]SP-PianoConti'!$C:$C,$A252,'[50]SP-PianoConti'!I:I)</f>
        <v>#VALUE!</v>
      </c>
      <c r="D252" s="508" t="e">
        <f>SUMIF('[50]SP-PianoConti'!$C:$C,$A252,'[50]SP-PianoConti'!K:K)</f>
        <v>#VALUE!</v>
      </c>
      <c r="E252" s="508" t="e">
        <f t="shared" si="8"/>
        <v>#VALUE!</v>
      </c>
      <c r="F252" s="489">
        <f>+ABS(IFERROR(VLOOKUP(A252,[50]Foglio2!A:B,2,0),0))</f>
        <v>3948.65</v>
      </c>
      <c r="G252" s="505" t="e">
        <f t="shared" si="7"/>
        <v>#VALUE!</v>
      </c>
    </row>
    <row r="253" spans="1:7" s="509" customFormat="1" x14ac:dyDescent="0.25">
      <c r="A253" s="514" t="s">
        <v>1660</v>
      </c>
      <c r="B253" s="531" t="s">
        <v>1661</v>
      </c>
      <c r="C253" s="532" t="e">
        <f>SUM(C254:C263)</f>
        <v>#VALUE!</v>
      </c>
      <c r="D253" s="532" t="e">
        <f>SUM(D254:D263)</f>
        <v>#VALUE!</v>
      </c>
      <c r="E253" s="532" t="e">
        <f t="shared" si="8"/>
        <v>#VALUE!</v>
      </c>
      <c r="F253" s="489">
        <f>+ABS(IFERROR(VLOOKUP(A253,[50]Foglio2!A:B,2,0),0))</f>
        <v>0</v>
      </c>
      <c r="G253" s="505" t="e">
        <f t="shared" si="7"/>
        <v>#VALUE!</v>
      </c>
    </row>
    <row r="254" spans="1:7" s="509" customFormat="1" ht="25.5" x14ac:dyDescent="0.25">
      <c r="A254" s="514" t="s">
        <v>1662</v>
      </c>
      <c r="B254" s="540" t="s">
        <v>4057</v>
      </c>
      <c r="C254" s="508" t="e">
        <f>SUMIF('[50]SP-PianoConti'!$C:$C,$A254,'[50]SP-PianoConti'!I:I)</f>
        <v>#VALUE!</v>
      </c>
      <c r="D254" s="508" t="e">
        <f>SUMIF('[50]SP-PianoConti'!$C:$C,$A254,'[50]SP-PianoConti'!K:K)</f>
        <v>#VALUE!</v>
      </c>
      <c r="E254" s="508" t="e">
        <f t="shared" si="8"/>
        <v>#VALUE!</v>
      </c>
      <c r="F254" s="489">
        <f>+ABS(IFERROR(VLOOKUP(A254,[50]Foglio2!A:B,2,0),0))</f>
        <v>0</v>
      </c>
      <c r="G254" s="505" t="e">
        <f t="shared" si="7"/>
        <v>#VALUE!</v>
      </c>
    </row>
    <row r="255" spans="1:7" s="509" customFormat="1" x14ac:dyDescent="0.25">
      <c r="A255" s="514" t="s">
        <v>3256</v>
      </c>
      <c r="B255" s="540" t="s">
        <v>4058</v>
      </c>
      <c r="C255" s="508" t="e">
        <f>SUMIF('[50]SP-PianoConti'!$C:$C,$A255,'[50]SP-PianoConti'!I:I)</f>
        <v>#VALUE!</v>
      </c>
      <c r="D255" s="508" t="e">
        <f>SUMIF('[50]SP-PianoConti'!$C:$C,$A255,'[50]SP-PianoConti'!K:K)</f>
        <v>#VALUE!</v>
      </c>
      <c r="E255" s="508" t="e">
        <f t="shared" si="8"/>
        <v>#VALUE!</v>
      </c>
      <c r="F255" s="489">
        <f>+ABS(IFERROR(VLOOKUP(A255,[50]Foglio2!A:B,2,0),0))</f>
        <v>0</v>
      </c>
      <c r="G255" s="505" t="e">
        <f t="shared" si="7"/>
        <v>#VALUE!</v>
      </c>
    </row>
    <row r="256" spans="1:7" s="509" customFormat="1" ht="25.5" x14ac:dyDescent="0.25">
      <c r="A256" s="514" t="s">
        <v>1664</v>
      </c>
      <c r="B256" s="540" t="s">
        <v>4059</v>
      </c>
      <c r="C256" s="508" t="e">
        <f>SUMIF('[50]SP-PianoConti'!$C:$C,$A256,'[50]SP-PianoConti'!I:I)</f>
        <v>#VALUE!</v>
      </c>
      <c r="D256" s="508" t="e">
        <f>SUMIF('[50]SP-PianoConti'!$C:$C,$A256,'[50]SP-PianoConti'!K:K)</f>
        <v>#VALUE!</v>
      </c>
      <c r="E256" s="508" t="e">
        <f t="shared" si="8"/>
        <v>#VALUE!</v>
      </c>
      <c r="F256" s="489">
        <f>+ABS(IFERROR(VLOOKUP(A256,[50]Foglio2!A:B,2,0),0))</f>
        <v>0</v>
      </c>
      <c r="G256" s="505" t="e">
        <f t="shared" si="7"/>
        <v>#VALUE!</v>
      </c>
    </row>
    <row r="257" spans="1:7" s="509" customFormat="1" ht="25.5" x14ac:dyDescent="0.25">
      <c r="A257" s="514" t="s">
        <v>1666</v>
      </c>
      <c r="B257" s="540" t="s">
        <v>4060</v>
      </c>
      <c r="C257" s="508" t="e">
        <f>SUMIF('[50]SP-PianoConti'!$C:$C,$A257,'[50]SP-PianoConti'!I:I)</f>
        <v>#VALUE!</v>
      </c>
      <c r="D257" s="508" t="e">
        <f>SUMIF('[50]SP-PianoConti'!$C:$C,$A257,'[50]SP-PianoConti'!K:K)</f>
        <v>#VALUE!</v>
      </c>
      <c r="E257" s="508" t="e">
        <f t="shared" si="8"/>
        <v>#VALUE!</v>
      </c>
      <c r="F257" s="489">
        <f>+ABS(IFERROR(VLOOKUP(A257,[50]Foglio2!A:B,2,0),0))</f>
        <v>0</v>
      </c>
      <c r="G257" s="505" t="e">
        <f t="shared" si="7"/>
        <v>#VALUE!</v>
      </c>
    </row>
    <row r="258" spans="1:7" s="509" customFormat="1" ht="25.5" x14ac:dyDescent="0.25">
      <c r="A258" s="514" t="s">
        <v>3260</v>
      </c>
      <c r="B258" s="540" t="s">
        <v>4061</v>
      </c>
      <c r="C258" s="508" t="e">
        <f>SUMIF('[50]SP-PianoConti'!$C:$C,$A258,'[50]SP-PianoConti'!I:I)</f>
        <v>#VALUE!</v>
      </c>
      <c r="D258" s="508" t="e">
        <f>SUMIF('[50]SP-PianoConti'!$C:$C,$A258,'[50]SP-PianoConti'!K:K)</f>
        <v>#VALUE!</v>
      </c>
      <c r="E258" s="508" t="e">
        <f t="shared" si="8"/>
        <v>#VALUE!</v>
      </c>
      <c r="F258" s="489">
        <f>+ABS(IFERROR(VLOOKUP(A258,[50]Foglio2!A:B,2,0),0))</f>
        <v>0</v>
      </c>
      <c r="G258" s="505" t="e">
        <f t="shared" si="7"/>
        <v>#VALUE!</v>
      </c>
    </row>
    <row r="259" spans="1:7" s="509" customFormat="1" x14ac:dyDescent="0.25">
      <c r="A259" s="514" t="s">
        <v>1668</v>
      </c>
      <c r="B259" s="540" t="s">
        <v>4062</v>
      </c>
      <c r="C259" s="508" t="e">
        <f>SUMIF('[50]SP-PianoConti'!$C:$C,$A259,'[50]SP-PianoConti'!I:I)</f>
        <v>#VALUE!</v>
      </c>
      <c r="D259" s="508" t="e">
        <f>SUMIF('[50]SP-PianoConti'!$C:$C,$A259,'[50]SP-PianoConti'!K:K)</f>
        <v>#VALUE!</v>
      </c>
      <c r="E259" s="508" t="e">
        <f t="shared" si="8"/>
        <v>#VALUE!</v>
      </c>
      <c r="F259" s="489">
        <f>+ABS(IFERROR(VLOOKUP(A259,[50]Foglio2!A:B,2,0),0))</f>
        <v>0</v>
      </c>
      <c r="G259" s="505" t="e">
        <f t="shared" si="7"/>
        <v>#VALUE!</v>
      </c>
    </row>
    <row r="260" spans="1:7" s="509" customFormat="1" ht="38.25" x14ac:dyDescent="0.25">
      <c r="A260" s="514" t="s">
        <v>3263</v>
      </c>
      <c r="B260" s="540" t="s">
        <v>4063</v>
      </c>
      <c r="C260" s="508" t="e">
        <f>SUMIF('[50]SP-PianoConti'!$C:$C,$A260,'[50]SP-PianoConti'!I:I)</f>
        <v>#VALUE!</v>
      </c>
      <c r="D260" s="508" t="e">
        <f>SUMIF('[50]SP-PianoConti'!$C:$C,$A260,'[50]SP-PianoConti'!K:K)</f>
        <v>#VALUE!</v>
      </c>
      <c r="E260" s="508" t="e">
        <f t="shared" si="8"/>
        <v>#VALUE!</v>
      </c>
      <c r="F260" s="489">
        <f>+ABS(IFERROR(VLOOKUP(A260,[50]Foglio2!A:B,2,0),0))</f>
        <v>0</v>
      </c>
      <c r="G260" s="505" t="e">
        <f t="shared" si="7"/>
        <v>#VALUE!</v>
      </c>
    </row>
    <row r="261" spans="1:7" s="509" customFormat="1" x14ac:dyDescent="0.25">
      <c r="A261" s="514" t="s">
        <v>3265</v>
      </c>
      <c r="B261" s="540" t="s">
        <v>4064</v>
      </c>
      <c r="C261" s="508" t="e">
        <f>SUMIF('[50]SP-PianoConti'!$C:$C,$A261,'[50]SP-PianoConti'!I:I)</f>
        <v>#VALUE!</v>
      </c>
      <c r="D261" s="508" t="e">
        <f>SUMIF('[50]SP-PianoConti'!$C:$C,$A261,'[50]SP-PianoConti'!K:K)</f>
        <v>#VALUE!</v>
      </c>
      <c r="E261" s="508" t="e">
        <f t="shared" si="8"/>
        <v>#VALUE!</v>
      </c>
      <c r="F261" s="489">
        <f>+ABS(IFERROR(VLOOKUP(A261,[50]Foglio2!A:B,2,0),0))</f>
        <v>0</v>
      </c>
      <c r="G261" s="505" t="e">
        <f t="shared" si="7"/>
        <v>#VALUE!</v>
      </c>
    </row>
    <row r="262" spans="1:7" s="509" customFormat="1" x14ac:dyDescent="0.25">
      <c r="A262" s="514" t="s">
        <v>1670</v>
      </c>
      <c r="B262" s="540" t="s">
        <v>4065</v>
      </c>
      <c r="C262" s="508" t="e">
        <f>SUMIF('[50]SP-PianoConti'!$C:$C,$A262,'[50]SP-PianoConti'!I:I)</f>
        <v>#VALUE!</v>
      </c>
      <c r="D262" s="508" t="e">
        <f>SUMIF('[50]SP-PianoConti'!$C:$C,$A262,'[50]SP-PianoConti'!K:K)</f>
        <v>#VALUE!</v>
      </c>
      <c r="E262" s="508" t="e">
        <f t="shared" si="8"/>
        <v>#VALUE!</v>
      </c>
      <c r="F262" s="489">
        <f>+ABS(IFERROR(VLOOKUP(A262,[50]Foglio2!A:B,2,0),0))</f>
        <v>0</v>
      </c>
      <c r="G262" s="505" t="e">
        <f t="shared" ref="G262:G314" si="9">+C262-F262</f>
        <v>#VALUE!</v>
      </c>
    </row>
    <row r="263" spans="1:7" s="509" customFormat="1" x14ac:dyDescent="0.25">
      <c r="A263" s="514" t="s">
        <v>3268</v>
      </c>
      <c r="B263" s="540" t="s">
        <v>4066</v>
      </c>
      <c r="C263" s="508" t="e">
        <f>SUMIF('[50]SP-PianoConti'!$C:$C,$A263,'[50]SP-PianoConti'!I:I)</f>
        <v>#VALUE!</v>
      </c>
      <c r="D263" s="508" t="e">
        <f>SUMIF('[50]SP-PianoConti'!$C:$C,$A263,'[50]SP-PianoConti'!K:K)</f>
        <v>#VALUE!</v>
      </c>
      <c r="E263" s="508" t="e">
        <f t="shared" si="8"/>
        <v>#VALUE!</v>
      </c>
      <c r="F263" s="489">
        <f>+ABS(IFERROR(VLOOKUP(A263,[50]Foglio2!A:B,2,0),0))</f>
        <v>0</v>
      </c>
      <c r="G263" s="505" t="e">
        <f t="shared" si="9"/>
        <v>#VALUE!</v>
      </c>
    </row>
    <row r="264" spans="1:7" s="509" customFormat="1" x14ac:dyDescent="0.25">
      <c r="A264" s="514" t="s">
        <v>1672</v>
      </c>
      <c r="B264" s="531" t="s">
        <v>1673</v>
      </c>
      <c r="C264" s="500" t="e">
        <f>SUMIF('[50]SP-PianoConti'!$C:$C,$A264,'[50]SP-PianoConti'!I:I)</f>
        <v>#VALUE!</v>
      </c>
      <c r="D264" s="500" t="e">
        <f>SUMIF('[50]SP-PianoConti'!$C:$C,$A264,'[50]SP-PianoConti'!K:K)</f>
        <v>#VALUE!</v>
      </c>
      <c r="E264" s="500" t="e">
        <f t="shared" si="8"/>
        <v>#VALUE!</v>
      </c>
      <c r="F264" s="489">
        <f>+ABS(IFERROR(VLOOKUP(A264,[50]Foglio2!A:B,2,0),0))</f>
        <v>488354.72</v>
      </c>
      <c r="G264" s="505" t="e">
        <f t="shared" si="9"/>
        <v>#VALUE!</v>
      </c>
    </row>
    <row r="265" spans="1:7" s="509" customFormat="1" x14ac:dyDescent="0.25">
      <c r="A265" s="514" t="s">
        <v>1674</v>
      </c>
      <c r="B265" s="531" t="s">
        <v>1675</v>
      </c>
      <c r="C265" s="500" t="e">
        <f>+C266+C276+C277</f>
        <v>#VALUE!</v>
      </c>
      <c r="D265" s="500" t="e">
        <f>+D266+D276+D277</f>
        <v>#VALUE!</v>
      </c>
      <c r="E265" s="500" t="e">
        <f t="shared" si="8"/>
        <v>#VALUE!</v>
      </c>
      <c r="F265" s="489">
        <f>+ABS(IFERROR(VLOOKUP(A265,[50]Foglio2!A:B,2,0),0))</f>
        <v>0</v>
      </c>
      <c r="G265" s="505" t="e">
        <f t="shared" si="9"/>
        <v>#VALUE!</v>
      </c>
    </row>
    <row r="266" spans="1:7" s="509" customFormat="1" x14ac:dyDescent="0.25">
      <c r="A266" s="514" t="s">
        <v>1676</v>
      </c>
      <c r="B266" s="542" t="s">
        <v>4067</v>
      </c>
      <c r="C266" s="534" t="e">
        <f>SUM(C267:C275)</f>
        <v>#VALUE!</v>
      </c>
      <c r="D266" s="534" t="e">
        <f>SUM(D267:D275)</f>
        <v>#VALUE!</v>
      </c>
      <c r="E266" s="534" t="e">
        <f t="shared" si="8"/>
        <v>#VALUE!</v>
      </c>
      <c r="F266" s="489">
        <f>+ABS(IFERROR(VLOOKUP(A266,[50]Foglio2!A:B,2,0),0))</f>
        <v>0</v>
      </c>
      <c r="G266" s="505" t="e">
        <f t="shared" si="9"/>
        <v>#VALUE!</v>
      </c>
    </row>
    <row r="267" spans="1:7" s="509" customFormat="1" x14ac:dyDescent="0.25">
      <c r="A267" s="501" t="s">
        <v>1678</v>
      </c>
      <c r="B267" s="507" t="s">
        <v>4068</v>
      </c>
      <c r="C267" s="508" t="e">
        <f>SUMIF('[50]SP-PianoConti'!$C:$C,$A267,'[50]SP-PianoConti'!I:I)</f>
        <v>#VALUE!</v>
      </c>
      <c r="D267" s="508" t="e">
        <f>SUMIF('[50]SP-PianoConti'!$C:$C,$A267,'[50]SP-PianoConti'!K:K)</f>
        <v>#VALUE!</v>
      </c>
      <c r="E267" s="508" t="e">
        <f t="shared" si="8"/>
        <v>#VALUE!</v>
      </c>
      <c r="F267" s="489">
        <f>+ABS(IFERROR(VLOOKUP(A267,[50]Foglio2!A:B,2,0),0))</f>
        <v>0</v>
      </c>
      <c r="G267" s="505" t="e">
        <f t="shared" si="9"/>
        <v>#VALUE!</v>
      </c>
    </row>
    <row r="268" spans="1:7" s="509" customFormat="1" ht="24" x14ac:dyDescent="0.25">
      <c r="A268" s="501" t="s">
        <v>1680</v>
      </c>
      <c r="B268" s="507" t="s">
        <v>4069</v>
      </c>
      <c r="C268" s="508" t="e">
        <f>SUMIF('[50]SP-PianoConti'!$C:$C,$A268,'[50]SP-PianoConti'!I:I)</f>
        <v>#VALUE!</v>
      </c>
      <c r="D268" s="508" t="e">
        <f>SUMIF('[50]SP-PianoConti'!$C:$C,$A268,'[50]SP-PianoConti'!K:K)</f>
        <v>#VALUE!</v>
      </c>
      <c r="E268" s="508" t="e">
        <f t="shared" si="8"/>
        <v>#VALUE!</v>
      </c>
      <c r="F268" s="489">
        <f>+ABS(IFERROR(VLOOKUP(A268,[50]Foglio2!A:B,2,0),0))</f>
        <v>0</v>
      </c>
      <c r="G268" s="505" t="e">
        <f t="shared" si="9"/>
        <v>#VALUE!</v>
      </c>
    </row>
    <row r="269" spans="1:7" s="509" customFormat="1" ht="24" x14ac:dyDescent="0.25">
      <c r="A269" s="501" t="s">
        <v>1682</v>
      </c>
      <c r="B269" s="507" t="s">
        <v>4070</v>
      </c>
      <c r="C269" s="508" t="e">
        <f>SUMIF('[50]SP-PianoConti'!$C:$C,$A269,'[50]SP-PianoConti'!I:I)</f>
        <v>#VALUE!</v>
      </c>
      <c r="D269" s="508" t="e">
        <f>SUMIF('[50]SP-PianoConti'!$C:$C,$A269,'[50]SP-PianoConti'!K:K)</f>
        <v>#VALUE!</v>
      </c>
      <c r="E269" s="508" t="e">
        <f t="shared" si="8"/>
        <v>#VALUE!</v>
      </c>
      <c r="F269" s="489">
        <f>+ABS(IFERROR(VLOOKUP(A269,[50]Foglio2!A:B,2,0),0))</f>
        <v>0</v>
      </c>
      <c r="G269" s="505" t="e">
        <f t="shared" si="9"/>
        <v>#VALUE!</v>
      </c>
    </row>
    <row r="270" spans="1:7" s="509" customFormat="1" ht="24" x14ac:dyDescent="0.25">
      <c r="A270" s="501" t="s">
        <v>1684</v>
      </c>
      <c r="B270" s="507" t="s">
        <v>4071</v>
      </c>
      <c r="C270" s="508" t="e">
        <f>SUMIF('[50]SP-PianoConti'!$C:$C,$A270,'[50]SP-PianoConti'!I:I)</f>
        <v>#VALUE!</v>
      </c>
      <c r="D270" s="508" t="e">
        <f>SUMIF('[50]SP-PianoConti'!$C:$C,$A270,'[50]SP-PianoConti'!K:K)</f>
        <v>#VALUE!</v>
      </c>
      <c r="E270" s="508" t="e">
        <f t="shared" si="8"/>
        <v>#VALUE!</v>
      </c>
      <c r="F270" s="489">
        <f>+ABS(IFERROR(VLOOKUP(A270,[50]Foglio2!A:B,2,0),0))</f>
        <v>0</v>
      </c>
      <c r="G270" s="505" t="e">
        <f t="shared" si="9"/>
        <v>#VALUE!</v>
      </c>
    </row>
    <row r="271" spans="1:7" s="509" customFormat="1" ht="11.1" customHeight="1" x14ac:dyDescent="0.25">
      <c r="A271" s="501" t="s">
        <v>1686</v>
      </c>
      <c r="B271" s="507" t="s">
        <v>4072</v>
      </c>
      <c r="C271" s="508" t="e">
        <f>SUMIF('[50]SP-PianoConti'!$C:$C,$A271,'[50]SP-PianoConti'!I:I)</f>
        <v>#VALUE!</v>
      </c>
      <c r="D271" s="508" t="e">
        <f>SUMIF('[50]SP-PianoConti'!$C:$C,$A271,'[50]SP-PianoConti'!K:K)</f>
        <v>#VALUE!</v>
      </c>
      <c r="E271" s="508" t="e">
        <f t="shared" si="8"/>
        <v>#VALUE!</v>
      </c>
      <c r="F271" s="489">
        <f>+ABS(IFERROR(VLOOKUP(A271,[50]Foglio2!A:B,2,0),0))</f>
        <v>0</v>
      </c>
      <c r="G271" s="505" t="e">
        <f t="shared" si="9"/>
        <v>#VALUE!</v>
      </c>
    </row>
    <row r="272" spans="1:7" s="509" customFormat="1" x14ac:dyDescent="0.25">
      <c r="A272" s="501" t="s">
        <v>1688</v>
      </c>
      <c r="B272" s="507" t="s">
        <v>4073</v>
      </c>
      <c r="C272" s="508" t="e">
        <f>SUMIF('[50]SP-PianoConti'!$C:$C,$A272,'[50]SP-PianoConti'!I:I)</f>
        <v>#VALUE!</v>
      </c>
      <c r="D272" s="508" t="e">
        <f>SUMIF('[50]SP-PianoConti'!$C:$C,$A272,'[50]SP-PianoConti'!K:K)</f>
        <v>#VALUE!</v>
      </c>
      <c r="E272" s="508" t="e">
        <f t="shared" si="8"/>
        <v>#VALUE!</v>
      </c>
      <c r="F272" s="489">
        <f>+ABS(IFERROR(VLOOKUP(A272,[50]Foglio2!A:B,2,0),0))</f>
        <v>1700103.4500000002</v>
      </c>
      <c r="G272" s="505" t="e">
        <f t="shared" si="9"/>
        <v>#VALUE!</v>
      </c>
    </row>
    <row r="273" spans="1:7" s="509" customFormat="1" ht="24" x14ac:dyDescent="0.25">
      <c r="A273" s="501" t="s">
        <v>3277</v>
      </c>
      <c r="B273" s="507" t="s">
        <v>4074</v>
      </c>
      <c r="C273" s="508" t="e">
        <f>SUMIF('[50]SP-PianoConti'!$C:$C,$A273,'[50]SP-PianoConti'!I:I)</f>
        <v>#VALUE!</v>
      </c>
      <c r="D273" s="508" t="e">
        <f>SUMIF('[50]SP-PianoConti'!$C:$C,$A273,'[50]SP-PianoConti'!K:K)</f>
        <v>#VALUE!</v>
      </c>
      <c r="E273" s="508" t="e">
        <f t="shared" si="8"/>
        <v>#VALUE!</v>
      </c>
      <c r="F273" s="489">
        <f>+ABS(IFERROR(VLOOKUP(A273,[50]Foglio2!A:B,2,0),0))</f>
        <v>0</v>
      </c>
      <c r="G273" s="505" t="e">
        <f t="shared" si="9"/>
        <v>#VALUE!</v>
      </c>
    </row>
    <row r="274" spans="1:7" s="509" customFormat="1" ht="24" x14ac:dyDescent="0.25">
      <c r="A274" s="501" t="s">
        <v>3279</v>
      </c>
      <c r="B274" s="507" t="s">
        <v>4075</v>
      </c>
      <c r="C274" s="508" t="e">
        <f>SUMIF('[50]SP-PianoConti'!$C:$C,$A274,'[50]SP-PianoConti'!I:I)</f>
        <v>#VALUE!</v>
      </c>
      <c r="D274" s="508" t="e">
        <f>SUMIF('[50]SP-PianoConti'!$C:$C,$A274,'[50]SP-PianoConti'!K:K)</f>
        <v>#VALUE!</v>
      </c>
      <c r="E274" s="508" t="e">
        <f t="shared" si="8"/>
        <v>#VALUE!</v>
      </c>
      <c r="F274" s="489">
        <f>+ABS(IFERROR(VLOOKUP(A274,[50]Foglio2!A:B,2,0),0))</f>
        <v>0</v>
      </c>
      <c r="G274" s="505" t="e">
        <f t="shared" si="9"/>
        <v>#VALUE!</v>
      </c>
    </row>
    <row r="275" spans="1:7" s="509" customFormat="1" ht="24" x14ac:dyDescent="0.25">
      <c r="A275" s="501" t="s">
        <v>3281</v>
      </c>
      <c r="B275" s="507" t="s">
        <v>4076</v>
      </c>
      <c r="C275" s="508" t="e">
        <f>SUMIF('[50]SP-PianoConti'!$C:$C,$A275,'[50]SP-PianoConti'!I:I)</f>
        <v>#VALUE!</v>
      </c>
      <c r="D275" s="508" t="e">
        <f>SUMIF('[50]SP-PianoConti'!$C:$C,$A275,'[50]SP-PianoConti'!K:K)</f>
        <v>#VALUE!</v>
      </c>
      <c r="E275" s="508" t="e">
        <f t="shared" si="8"/>
        <v>#VALUE!</v>
      </c>
      <c r="F275" s="489">
        <f>+ABS(IFERROR(VLOOKUP(A275,[50]Foglio2!A:B,2,0),0))</f>
        <v>0</v>
      </c>
      <c r="G275" s="505" t="e">
        <f t="shared" si="9"/>
        <v>#VALUE!</v>
      </c>
    </row>
    <row r="276" spans="1:7" s="509" customFormat="1" x14ac:dyDescent="0.25">
      <c r="A276" s="514" t="s">
        <v>1690</v>
      </c>
      <c r="B276" s="542" t="s">
        <v>4077</v>
      </c>
      <c r="C276" s="504" t="e">
        <f>SUMIF('[50]SP-PianoConti'!$C:$C,$A276,'[50]SP-PianoConti'!I:I)</f>
        <v>#VALUE!</v>
      </c>
      <c r="D276" s="543" t="e">
        <f>SUMIF('[50]SP-PianoConti'!$C:$C,$A276,'[50]SP-PianoConti'!K:K)</f>
        <v>#VALUE!</v>
      </c>
      <c r="E276" s="543" t="e">
        <f t="shared" si="8"/>
        <v>#VALUE!</v>
      </c>
      <c r="F276" s="489">
        <f>+ABS(IFERROR(VLOOKUP(A276,[50]Foglio2!A:B,2,0),0))</f>
        <v>158284.47</v>
      </c>
      <c r="G276" s="505" t="e">
        <f t="shared" si="9"/>
        <v>#VALUE!</v>
      </c>
    </row>
    <row r="277" spans="1:7" s="509" customFormat="1" ht="24" x14ac:dyDescent="0.25">
      <c r="A277" s="514" t="s">
        <v>1692</v>
      </c>
      <c r="B277" s="542" t="s">
        <v>4078</v>
      </c>
      <c r="C277" s="504" t="e">
        <f>+C278+C279+C280+C281+C282</f>
        <v>#VALUE!</v>
      </c>
      <c r="D277" s="508" t="e">
        <f>+D278+D279+D280+D281+D282</f>
        <v>#VALUE!</v>
      </c>
      <c r="E277" s="508" t="e">
        <f t="shared" si="8"/>
        <v>#VALUE!</v>
      </c>
      <c r="F277" s="489">
        <f>+ABS(IFERROR(VLOOKUP(A277,[50]Foglio2!A:B,2,0),0))</f>
        <v>0</v>
      </c>
      <c r="G277" s="505" t="e">
        <f t="shared" si="9"/>
        <v>#VALUE!</v>
      </c>
    </row>
    <row r="278" spans="1:7" s="509" customFormat="1" ht="24" x14ac:dyDescent="0.25">
      <c r="A278" s="514" t="s">
        <v>3285</v>
      </c>
      <c r="B278" s="507" t="s">
        <v>4079</v>
      </c>
      <c r="C278" s="504" t="e">
        <f>SUMIF('[50]SP-PianoConti'!$C:$C,$A278,'[50]SP-PianoConti'!I:I)</f>
        <v>#VALUE!</v>
      </c>
      <c r="D278" s="508" t="e">
        <f>SUMIF('[50]SP-PianoConti'!$C:$C,$A278,'[50]SP-PianoConti'!K:K)</f>
        <v>#VALUE!</v>
      </c>
      <c r="E278" s="508" t="e">
        <f t="shared" si="8"/>
        <v>#VALUE!</v>
      </c>
      <c r="F278" s="489">
        <f>+ABS(IFERROR(VLOOKUP(A278,[50]Foglio2!A:B,2,0),0))</f>
        <v>0</v>
      </c>
      <c r="G278" s="505" t="e">
        <f t="shared" si="9"/>
        <v>#VALUE!</v>
      </c>
    </row>
    <row r="279" spans="1:7" s="509" customFormat="1" ht="24" x14ac:dyDescent="0.25">
      <c r="A279" s="514" t="s">
        <v>3287</v>
      </c>
      <c r="B279" s="507" t="s">
        <v>4080</v>
      </c>
      <c r="C279" s="504" t="e">
        <f>SUMIF('[50]SP-PianoConti'!$C:$C,$A279,'[50]SP-PianoConti'!I:I)</f>
        <v>#VALUE!</v>
      </c>
      <c r="D279" s="508" t="e">
        <f>SUMIF('[50]SP-PianoConti'!$C:$C,$A279,'[50]SP-PianoConti'!K:K)</f>
        <v>#VALUE!</v>
      </c>
      <c r="E279" s="508" t="e">
        <f t="shared" si="8"/>
        <v>#VALUE!</v>
      </c>
      <c r="F279" s="489">
        <f>+ABS(IFERROR(VLOOKUP(A279,[50]Foglio2!A:B,2,0),0))</f>
        <v>0</v>
      </c>
      <c r="G279" s="505" t="e">
        <f t="shared" si="9"/>
        <v>#VALUE!</v>
      </c>
    </row>
    <row r="280" spans="1:7" s="509" customFormat="1" ht="24" x14ac:dyDescent="0.25">
      <c r="A280" s="514" t="s">
        <v>3289</v>
      </c>
      <c r="B280" s="507" t="s">
        <v>4081</v>
      </c>
      <c r="C280" s="504" t="e">
        <f>SUMIF('[50]SP-PianoConti'!$C:$C,$A280,'[50]SP-PianoConti'!I:I)</f>
        <v>#VALUE!</v>
      </c>
      <c r="D280" s="508" t="e">
        <f>SUMIF('[50]SP-PianoConti'!$C:$C,$A280,'[50]SP-PianoConti'!K:K)</f>
        <v>#VALUE!</v>
      </c>
      <c r="E280" s="508" t="e">
        <f t="shared" si="8"/>
        <v>#VALUE!</v>
      </c>
      <c r="F280" s="489">
        <f>+ABS(IFERROR(VLOOKUP(A280,[50]Foglio2!A:B,2,0),0))</f>
        <v>0</v>
      </c>
      <c r="G280" s="505" t="e">
        <f t="shared" si="9"/>
        <v>#VALUE!</v>
      </c>
    </row>
    <row r="281" spans="1:7" s="509" customFormat="1" ht="36" x14ac:dyDescent="0.25">
      <c r="A281" s="514" t="s">
        <v>3291</v>
      </c>
      <c r="B281" s="507" t="s">
        <v>4082</v>
      </c>
      <c r="C281" s="504" t="e">
        <f>SUMIF('[50]SP-PianoConti'!$C:$C,$A281,'[50]SP-PianoConti'!I:I)</f>
        <v>#VALUE!</v>
      </c>
      <c r="D281" s="508" t="e">
        <f>SUMIF('[50]SP-PianoConti'!$C:$C,$A281,'[50]SP-PianoConti'!K:K)</f>
        <v>#VALUE!</v>
      </c>
      <c r="E281" s="508" t="e">
        <f t="shared" si="8"/>
        <v>#VALUE!</v>
      </c>
      <c r="F281" s="489">
        <f>+ABS(IFERROR(VLOOKUP(A281,[50]Foglio2!A:B,2,0),0))</f>
        <v>0</v>
      </c>
      <c r="G281" s="505" t="e">
        <f t="shared" si="9"/>
        <v>#VALUE!</v>
      </c>
    </row>
    <row r="282" spans="1:7" s="509" customFormat="1" ht="24" x14ac:dyDescent="0.25">
      <c r="A282" s="514" t="s">
        <v>3293</v>
      </c>
      <c r="B282" s="507" t="s">
        <v>4083</v>
      </c>
      <c r="C282" s="504" t="e">
        <f>SUMIF('[50]SP-PianoConti'!$C:$C,$A282,'[50]SP-PianoConti'!I:I)</f>
        <v>#VALUE!</v>
      </c>
      <c r="D282" s="508" t="e">
        <f>SUMIF('[50]SP-PianoConti'!$C:$C,$A282,'[50]SP-PianoConti'!K:K)</f>
        <v>#VALUE!</v>
      </c>
      <c r="E282" s="508" t="e">
        <f t="shared" si="8"/>
        <v>#VALUE!</v>
      </c>
      <c r="F282" s="489">
        <f>+ABS(IFERROR(VLOOKUP(A282,[50]Foglio2!A:B,2,0),0))</f>
        <v>0</v>
      </c>
      <c r="G282" s="505" t="e">
        <f t="shared" si="9"/>
        <v>#VALUE!</v>
      </c>
    </row>
    <row r="283" spans="1:7" s="509" customFormat="1" x14ac:dyDescent="0.25">
      <c r="A283" s="514" t="s">
        <v>1694</v>
      </c>
      <c r="B283" s="531" t="s">
        <v>3295</v>
      </c>
      <c r="C283" s="500" t="e">
        <f>SUM(C284:C286)</f>
        <v>#VALUE!</v>
      </c>
      <c r="D283" s="500" t="e">
        <f>SUM(D284:D286)</f>
        <v>#VALUE!</v>
      </c>
      <c r="E283" s="500" t="e">
        <f t="shared" si="8"/>
        <v>#VALUE!</v>
      </c>
      <c r="F283" s="489">
        <f>+ABS(IFERROR(VLOOKUP(A283,[50]Foglio2!A:B,2,0),0))</f>
        <v>0</v>
      </c>
      <c r="G283" s="505" t="e">
        <f t="shared" si="9"/>
        <v>#VALUE!</v>
      </c>
    </row>
    <row r="284" spans="1:7" s="509" customFormat="1" x14ac:dyDescent="0.25">
      <c r="A284" s="514" t="s">
        <v>1696</v>
      </c>
      <c r="B284" s="542" t="s">
        <v>4084</v>
      </c>
      <c r="C284" s="504" t="e">
        <f>SUMIF('[50]SP-PianoConti'!$C:$C,$A284,'[50]SP-PianoConti'!I:I)</f>
        <v>#VALUE!</v>
      </c>
      <c r="D284" s="508" t="e">
        <f>SUMIF('[50]SP-PianoConti'!$C:$C,$A284,'[50]SP-PianoConti'!K:K)</f>
        <v>#VALUE!</v>
      </c>
      <c r="E284" s="508" t="e">
        <f t="shared" si="8"/>
        <v>#VALUE!</v>
      </c>
      <c r="F284" s="489">
        <f>+ABS(IFERROR(VLOOKUP(A284,[50]Foglio2!A:B,2,0),0))</f>
        <v>0</v>
      </c>
      <c r="G284" s="505" t="e">
        <f t="shared" si="9"/>
        <v>#VALUE!</v>
      </c>
    </row>
    <row r="285" spans="1:7" s="509" customFormat="1" x14ac:dyDescent="0.25">
      <c r="A285" s="514" t="s">
        <v>1698</v>
      </c>
      <c r="B285" s="542" t="s">
        <v>4085</v>
      </c>
      <c r="C285" s="504" t="e">
        <f>SUMIF('[50]SP-PianoConti'!$C:$C,$A285,'[50]SP-PianoConti'!I:I)</f>
        <v>#VALUE!</v>
      </c>
      <c r="D285" s="504" t="e">
        <f>SUMIF('[50]SP-PianoConti'!$C:$C,$A285,'[50]SP-PianoConti'!K:K)</f>
        <v>#VALUE!</v>
      </c>
      <c r="E285" s="504" t="e">
        <f t="shared" si="8"/>
        <v>#VALUE!</v>
      </c>
      <c r="F285" s="489">
        <f>+ABS(IFERROR(VLOOKUP(A285,[50]Foglio2!A:B,2,0),0))</f>
        <v>0</v>
      </c>
      <c r="G285" s="505" t="e">
        <f t="shared" si="9"/>
        <v>#VALUE!</v>
      </c>
    </row>
    <row r="286" spans="1:7" s="509" customFormat="1" x14ac:dyDescent="0.25">
      <c r="A286" s="514" t="s">
        <v>1700</v>
      </c>
      <c r="B286" s="542" t="s">
        <v>4086</v>
      </c>
      <c r="C286" s="504" t="e">
        <f>SUMIF('[50]SP-PianoConti'!$C:$C,$A286,'[50]SP-PianoConti'!I:I)</f>
        <v>#VALUE!</v>
      </c>
      <c r="D286" s="504" t="e">
        <f>SUMIF('[50]SP-PianoConti'!$C:$C,$A286,'[50]SP-PianoConti'!K:K)</f>
        <v>#VALUE!</v>
      </c>
      <c r="E286" s="504" t="e">
        <f t="shared" si="8"/>
        <v>#VALUE!</v>
      </c>
      <c r="F286" s="489">
        <f>+ABS(IFERROR(VLOOKUP(A286,[50]Foglio2!A:B,2,0),0))</f>
        <v>2395103.11</v>
      </c>
      <c r="G286" s="505" t="e">
        <f t="shared" si="9"/>
        <v>#VALUE!</v>
      </c>
    </row>
    <row r="287" spans="1:7" s="509" customFormat="1" x14ac:dyDescent="0.25">
      <c r="A287" s="514" t="s">
        <v>1702</v>
      </c>
      <c r="B287" s="531" t="s">
        <v>1703</v>
      </c>
      <c r="C287" s="532" t="e">
        <f>+C288+C291</f>
        <v>#VALUE!</v>
      </c>
      <c r="D287" s="532" t="e">
        <f>+D288+D291</f>
        <v>#VALUE!</v>
      </c>
      <c r="E287" s="532" t="e">
        <f t="shared" si="8"/>
        <v>#VALUE!</v>
      </c>
      <c r="F287" s="489">
        <f>+ABS(IFERROR(VLOOKUP(A287,[50]Foglio2!A:B,2,0),0))</f>
        <v>0</v>
      </c>
      <c r="G287" s="505" t="e">
        <f t="shared" si="9"/>
        <v>#VALUE!</v>
      </c>
    </row>
    <row r="288" spans="1:7" s="509" customFormat="1" ht="36" x14ac:dyDescent="0.25">
      <c r="A288" s="514" t="s">
        <v>1704</v>
      </c>
      <c r="B288" s="542" t="s">
        <v>4087</v>
      </c>
      <c r="C288" s="534" t="e">
        <f>+C289-C290</f>
        <v>#VALUE!</v>
      </c>
      <c r="D288" s="534" t="e">
        <f>+D289-D290</f>
        <v>#VALUE!</v>
      </c>
      <c r="E288" s="534" t="e">
        <f t="shared" si="8"/>
        <v>#VALUE!</v>
      </c>
      <c r="F288" s="489">
        <f>+ABS(IFERROR(VLOOKUP(A288,[50]Foglio2!A:B,2,0),0))</f>
        <v>0</v>
      </c>
      <c r="G288" s="505" t="e">
        <f t="shared" si="9"/>
        <v>#VALUE!</v>
      </c>
    </row>
    <row r="289" spans="1:7" s="509" customFormat="1" ht="24" x14ac:dyDescent="0.25">
      <c r="A289" s="514" t="s">
        <v>3300</v>
      </c>
      <c r="B289" s="542" t="s">
        <v>4088</v>
      </c>
      <c r="C289" s="534" t="e">
        <f>SUMIF('[50]SP-PianoConti'!$C:$C,$A289,'[50]SP-PianoConti'!I:I)</f>
        <v>#VALUE!</v>
      </c>
      <c r="D289" s="534" t="e">
        <f>SUMIF('[50]SP-PianoConti'!$C:$C,$A289,'[50]SP-PianoConti'!K:K)</f>
        <v>#VALUE!</v>
      </c>
      <c r="E289" s="534" t="e">
        <f t="shared" si="8"/>
        <v>#VALUE!</v>
      </c>
      <c r="F289" s="489">
        <f>+ABS(IFERROR(VLOOKUP(A289,[50]Foglio2!A:B,2,0),0))</f>
        <v>40093204.329999998</v>
      </c>
      <c r="G289" s="505" t="e">
        <f t="shared" si="9"/>
        <v>#VALUE!</v>
      </c>
    </row>
    <row r="290" spans="1:7" s="509" customFormat="1" x14ac:dyDescent="0.25">
      <c r="A290" s="514" t="s">
        <v>3302</v>
      </c>
      <c r="B290" s="542" t="s">
        <v>4089</v>
      </c>
      <c r="C290" s="534" t="e">
        <f>SUMIF('[50]SP-PianoConti'!$C:$C,$A290,'[50]SP-PianoConti'!I:I)</f>
        <v>#VALUE!</v>
      </c>
      <c r="D290" s="534" t="e">
        <f>SUMIF('[50]SP-PianoConti'!$C:$C,$A290,'[50]SP-PianoConti'!K:K)</f>
        <v>#VALUE!</v>
      </c>
      <c r="E290" s="534" t="e">
        <f t="shared" si="8"/>
        <v>#VALUE!</v>
      </c>
      <c r="F290" s="489">
        <f>+ABS(IFERROR(VLOOKUP(A290,[50]Foglio2!A:B,2,0),0))</f>
        <v>20710.88</v>
      </c>
      <c r="G290" s="505" t="e">
        <f t="shared" si="9"/>
        <v>#VALUE!</v>
      </c>
    </row>
    <row r="291" spans="1:7" s="509" customFormat="1" x14ac:dyDescent="0.25">
      <c r="A291" s="514" t="s">
        <v>1706</v>
      </c>
      <c r="B291" s="542" t="s">
        <v>4090</v>
      </c>
      <c r="C291" s="504" t="e">
        <f>+C292-C293</f>
        <v>#VALUE!</v>
      </c>
      <c r="D291" s="504" t="e">
        <f>+D292-D293</f>
        <v>#VALUE!</v>
      </c>
      <c r="E291" s="534" t="e">
        <f t="shared" si="8"/>
        <v>#VALUE!</v>
      </c>
      <c r="F291" s="489">
        <f>+ABS(IFERROR(VLOOKUP(A291,[50]Foglio2!A:B,2,0),0))</f>
        <v>0</v>
      </c>
      <c r="G291" s="505" t="e">
        <f t="shared" si="9"/>
        <v>#VALUE!</v>
      </c>
    </row>
    <row r="292" spans="1:7" s="509" customFormat="1" x14ac:dyDescent="0.25">
      <c r="A292" s="514" t="s">
        <v>3305</v>
      </c>
      <c r="B292" s="542" t="s">
        <v>4091</v>
      </c>
      <c r="C292" s="504" t="e">
        <f>SUMIF('[50]SP-PianoConti'!$C:$C,$A292,'[50]SP-PianoConti'!I:I)</f>
        <v>#VALUE!</v>
      </c>
      <c r="D292" s="504" t="e">
        <f>SUMIF('[50]SP-PianoConti'!$C:$C,$A292,'[50]SP-PianoConti'!K:K)</f>
        <v>#VALUE!</v>
      </c>
      <c r="E292" s="534" t="e">
        <f>+C292-D292</f>
        <v>#VALUE!</v>
      </c>
      <c r="F292" s="489">
        <f>+ABS(IFERROR(VLOOKUP(A292,[50]Foglio2!A:B,2,0),0))</f>
        <v>38128932.729999997</v>
      </c>
      <c r="G292" s="505" t="e">
        <f t="shared" si="9"/>
        <v>#VALUE!</v>
      </c>
    </row>
    <row r="293" spans="1:7" s="509" customFormat="1" x14ac:dyDescent="0.25">
      <c r="A293" s="514" t="s">
        <v>3307</v>
      </c>
      <c r="B293" s="542" t="s">
        <v>4092</v>
      </c>
      <c r="C293" s="504" t="e">
        <f>SUMIF('[50]SP-PianoConti'!$C:$C,$A293,'[50]SP-PianoConti'!I:I)</f>
        <v>#VALUE!</v>
      </c>
      <c r="D293" s="504" t="e">
        <f>SUMIF('[50]SP-PianoConti'!$C:$C,$A293,'[50]SP-PianoConti'!K:K)</f>
        <v>#VALUE!</v>
      </c>
      <c r="E293" s="534" t="e">
        <f>+C293-D293</f>
        <v>#VALUE!</v>
      </c>
      <c r="F293" s="489">
        <f>+ABS(IFERROR(VLOOKUP(A293,[50]Foglio2!A:B,2,0),0))</f>
        <v>1217542.17</v>
      </c>
      <c r="G293" s="505" t="e">
        <f t="shared" si="9"/>
        <v>#VALUE!</v>
      </c>
    </row>
    <row r="294" spans="1:7" s="509" customFormat="1" x14ac:dyDescent="0.25">
      <c r="A294" s="514" t="s">
        <v>1708</v>
      </c>
      <c r="B294" s="531" t="s">
        <v>1709</v>
      </c>
      <c r="C294" s="500" t="e">
        <f>SUMIF('[50]SP-PianoConti'!$C:$C,$A294,'[50]SP-PianoConti'!I:I)</f>
        <v>#VALUE!</v>
      </c>
      <c r="D294" s="500" t="e">
        <f>SUMIF('[50]SP-PianoConti'!$C:$C,$A294,'[50]SP-PianoConti'!K:K)</f>
        <v>#VALUE!</v>
      </c>
      <c r="E294" s="500" t="e">
        <f t="shared" ref="E294:E314" si="10">+C294-D294</f>
        <v>#VALUE!</v>
      </c>
      <c r="F294" s="489">
        <f>+ABS(IFERROR(VLOOKUP(A294,[50]Foglio2!A:B,2,0),0))</f>
        <v>0</v>
      </c>
      <c r="G294" s="505" t="e">
        <f t="shared" si="9"/>
        <v>#VALUE!</v>
      </c>
    </row>
    <row r="295" spans="1:7" s="509" customFormat="1" x14ac:dyDescent="0.25">
      <c r="A295" s="514" t="s">
        <v>1710</v>
      </c>
      <c r="B295" s="531" t="s">
        <v>1711</v>
      </c>
      <c r="C295" s="500" t="e">
        <f>SUMIF('[50]SP-PianoConti'!$C:$C,$A295,'[50]SP-PianoConti'!I:I)</f>
        <v>#VALUE!</v>
      </c>
      <c r="D295" s="500" t="e">
        <f>SUMIF('[50]SP-PianoConti'!$C:$C,$A295,'[50]SP-PianoConti'!K:K)</f>
        <v>#VALUE!</v>
      </c>
      <c r="E295" s="500" t="e">
        <f t="shared" si="10"/>
        <v>#VALUE!</v>
      </c>
      <c r="F295" s="489">
        <f>+ABS(IFERROR(VLOOKUP(A295,[50]Foglio2!A:B,2,0),0))</f>
        <v>10903660.059999999</v>
      </c>
      <c r="G295" s="505" t="e">
        <f t="shared" si="9"/>
        <v>#VALUE!</v>
      </c>
    </row>
    <row r="296" spans="1:7" s="509" customFormat="1" x14ac:dyDescent="0.25">
      <c r="A296" s="514" t="s">
        <v>1712</v>
      </c>
      <c r="B296" s="531" t="s">
        <v>1713</v>
      </c>
      <c r="C296" s="500" t="e">
        <f>SUMIF('[50]SP-PianoConti'!$C:$C,$A296,'[50]SP-PianoConti'!I:I)</f>
        <v>#VALUE!</v>
      </c>
      <c r="D296" s="500" t="e">
        <f>SUMIF('[50]SP-PianoConti'!$C:$C,$A296,'[50]SP-PianoConti'!K:K)</f>
        <v>#VALUE!</v>
      </c>
      <c r="E296" s="500" t="e">
        <f t="shared" si="10"/>
        <v>#VALUE!</v>
      </c>
      <c r="F296" s="489">
        <f>+ABS(IFERROR(VLOOKUP(A296,[50]Foglio2!A:B,2,0),0))</f>
        <v>12385220.910000002</v>
      </c>
      <c r="G296" s="505" t="e">
        <f t="shared" si="9"/>
        <v>#VALUE!</v>
      </c>
    </row>
    <row r="297" spans="1:7" s="509" customFormat="1" x14ac:dyDescent="0.25">
      <c r="A297" s="514" t="s">
        <v>1714</v>
      </c>
      <c r="B297" s="531" t="s">
        <v>4093</v>
      </c>
      <c r="C297" s="532" t="e">
        <f>SUM(C298:C301)</f>
        <v>#VALUE!</v>
      </c>
      <c r="D297" s="532" t="e">
        <f>SUM(D298:D301)</f>
        <v>#VALUE!</v>
      </c>
      <c r="E297" s="532" t="e">
        <f t="shared" si="10"/>
        <v>#VALUE!</v>
      </c>
      <c r="F297" s="489">
        <f>+ABS(IFERROR(VLOOKUP(A297,[50]Foglio2!A:B,2,0),0))</f>
        <v>0</v>
      </c>
      <c r="G297" s="505" t="e">
        <f t="shared" si="9"/>
        <v>#VALUE!</v>
      </c>
    </row>
    <row r="298" spans="1:7" s="509" customFormat="1" x14ac:dyDescent="0.25">
      <c r="A298" s="514" t="s">
        <v>1716</v>
      </c>
      <c r="B298" s="542" t="s">
        <v>4094</v>
      </c>
      <c r="C298" s="543" t="e">
        <f>SUMIF('[50]SP-PianoConti'!$C:$C,$A298,'[50]SP-PianoConti'!I:I)</f>
        <v>#VALUE!</v>
      </c>
      <c r="D298" s="543" t="e">
        <f>SUMIF('[50]SP-PianoConti'!$C:$C,$A298,'[50]SP-PianoConti'!K:K)</f>
        <v>#VALUE!</v>
      </c>
      <c r="E298" s="543" t="e">
        <f t="shared" si="10"/>
        <v>#VALUE!</v>
      </c>
      <c r="F298" s="489">
        <f>+ABS(IFERROR(VLOOKUP(A298,[50]Foglio2!A:B,2,0),0))</f>
        <v>0</v>
      </c>
      <c r="G298" s="505" t="e">
        <f t="shared" si="9"/>
        <v>#VALUE!</v>
      </c>
    </row>
    <row r="299" spans="1:7" s="509" customFormat="1" x14ac:dyDescent="0.25">
      <c r="A299" s="514" t="s">
        <v>1718</v>
      </c>
      <c r="B299" s="542" t="s">
        <v>4095</v>
      </c>
      <c r="C299" s="508" t="e">
        <f>SUMIF('[50]SP-PianoConti'!$C:$C,$A299,'[50]SP-PianoConti'!I:I)</f>
        <v>#VALUE!</v>
      </c>
      <c r="D299" s="508" t="e">
        <f>SUMIF('[50]SP-PianoConti'!$C:$C,$A299,'[50]SP-PianoConti'!K:K)</f>
        <v>#VALUE!</v>
      </c>
      <c r="E299" s="508" t="e">
        <f t="shared" si="10"/>
        <v>#VALUE!</v>
      </c>
      <c r="F299" s="489">
        <f>+ABS(IFERROR(VLOOKUP(A299,[50]Foglio2!A:B,2,0),0))</f>
        <v>15249418.010000002</v>
      </c>
      <c r="G299" s="505" t="e">
        <f t="shared" si="9"/>
        <v>#VALUE!</v>
      </c>
    </row>
    <row r="300" spans="1:7" s="509" customFormat="1" x14ac:dyDescent="0.25">
      <c r="A300" s="514" t="s">
        <v>1720</v>
      </c>
      <c r="B300" s="542" t="s">
        <v>4096</v>
      </c>
      <c r="C300" s="508" t="e">
        <f>SUMIF('[50]SP-PianoConti'!$C:$C,$A300,'[50]SP-PianoConti'!I:I)</f>
        <v>#VALUE!</v>
      </c>
      <c r="D300" s="508" t="e">
        <f>SUMIF('[50]SP-PianoConti'!$C:$C,$A300,'[50]SP-PianoConti'!K:K)</f>
        <v>#VALUE!</v>
      </c>
      <c r="E300" s="508" t="e">
        <f t="shared" si="10"/>
        <v>#VALUE!</v>
      </c>
      <c r="F300" s="489">
        <f>+ABS(IFERROR(VLOOKUP(A300,[50]Foglio2!A:B,2,0),0))</f>
        <v>0</v>
      </c>
      <c r="G300" s="505" t="e">
        <f t="shared" si="9"/>
        <v>#VALUE!</v>
      </c>
    </row>
    <row r="301" spans="1:7" s="509" customFormat="1" x14ac:dyDescent="0.25">
      <c r="A301" s="514" t="s">
        <v>1722</v>
      </c>
      <c r="B301" s="542" t="s">
        <v>4097</v>
      </c>
      <c r="C301" s="534" t="e">
        <f>SUMIF('[50]SP-PianoConti'!$C:$C,$A301,'[50]SP-PianoConti'!I:I)</f>
        <v>#VALUE!</v>
      </c>
      <c r="D301" s="534" t="e">
        <f>SUMIF('[50]SP-PianoConti'!$C:$C,$A301,'[50]SP-PianoConti'!K:K)</f>
        <v>#VALUE!</v>
      </c>
      <c r="E301" s="534" t="e">
        <f t="shared" si="10"/>
        <v>#VALUE!</v>
      </c>
      <c r="F301" s="489">
        <f>+ABS(IFERROR(VLOOKUP(A301,[50]Foglio2!A:B,2,0),0))</f>
        <v>10380075.639999999</v>
      </c>
      <c r="G301" s="505" t="e">
        <f t="shared" si="9"/>
        <v>#VALUE!</v>
      </c>
    </row>
    <row r="302" spans="1:7" s="509" customFormat="1" x14ac:dyDescent="0.25">
      <c r="A302" s="544"/>
      <c r="B302" s="545"/>
      <c r="C302" s="546"/>
      <c r="D302" s="546"/>
      <c r="E302" s="546">
        <f t="shared" si="10"/>
        <v>0</v>
      </c>
      <c r="F302" s="489">
        <f>+ABS(IFERROR(VLOOKUP(A302,[50]Foglio2!A:B,2,0),0))</f>
        <v>12385220.910000002</v>
      </c>
      <c r="G302" s="505">
        <f t="shared" si="9"/>
        <v>-12385220.910000002</v>
      </c>
    </row>
    <row r="303" spans="1:7" s="509" customFormat="1" x14ac:dyDescent="0.25">
      <c r="A303" s="514" t="s">
        <v>1724</v>
      </c>
      <c r="B303" s="531" t="s">
        <v>1725</v>
      </c>
      <c r="C303" s="533" t="e">
        <f>+C304+C307</f>
        <v>#VALUE!</v>
      </c>
      <c r="D303" s="533" t="e">
        <f>+D304+D307</f>
        <v>#VALUE!</v>
      </c>
      <c r="E303" s="533" t="e">
        <f t="shared" si="10"/>
        <v>#VALUE!</v>
      </c>
      <c r="F303" s="489">
        <f>+ABS(IFERROR(VLOOKUP(A303,[50]Foglio2!A:B,2,0),0))</f>
        <v>0</v>
      </c>
      <c r="G303" s="505" t="e">
        <f t="shared" si="9"/>
        <v>#VALUE!</v>
      </c>
    </row>
    <row r="304" spans="1:7" s="509" customFormat="1" x14ac:dyDescent="0.25">
      <c r="A304" s="514" t="s">
        <v>1726</v>
      </c>
      <c r="B304" s="531" t="s">
        <v>1727</v>
      </c>
      <c r="C304" s="532" t="e">
        <f>SUM(C305:C306)</f>
        <v>#VALUE!</v>
      </c>
      <c r="D304" s="532" t="e">
        <f>SUM(D305:D306)</f>
        <v>#VALUE!</v>
      </c>
      <c r="E304" s="532" t="e">
        <f t="shared" si="10"/>
        <v>#VALUE!</v>
      </c>
      <c r="F304" s="489">
        <f>+ABS(IFERROR(VLOOKUP(A304,[50]Foglio2!A:B,2,0),0))</f>
        <v>0</v>
      </c>
      <c r="G304" s="505" t="e">
        <f t="shared" si="9"/>
        <v>#VALUE!</v>
      </c>
    </row>
    <row r="305" spans="1:7" s="509" customFormat="1" x14ac:dyDescent="0.25">
      <c r="A305" s="514" t="s">
        <v>1728</v>
      </c>
      <c r="B305" s="542" t="s">
        <v>4098</v>
      </c>
      <c r="C305" s="508" t="e">
        <f>SUMIF('[50]SP-PianoConti'!$C:$C,$A305,'[50]SP-PianoConti'!I:I)</f>
        <v>#VALUE!</v>
      </c>
      <c r="D305" s="508" t="e">
        <f>SUMIF('[50]SP-PianoConti'!$C:$C,$A305,'[50]SP-PianoConti'!K:K)</f>
        <v>#VALUE!</v>
      </c>
      <c r="E305" s="508"/>
      <c r="F305" s="489">
        <f>+ABS(IFERROR(VLOOKUP(A305,[50]Foglio2!A:B,2,0),0))</f>
        <v>542.94000000000005</v>
      </c>
      <c r="G305" s="505" t="e">
        <f t="shared" si="9"/>
        <v>#VALUE!</v>
      </c>
    </row>
    <row r="306" spans="1:7" s="509" customFormat="1" x14ac:dyDescent="0.25">
      <c r="A306" s="514" t="s">
        <v>1730</v>
      </c>
      <c r="B306" s="542" t="s">
        <v>4099</v>
      </c>
      <c r="C306" s="508" t="e">
        <f>SUMIF('[50]SP-PianoConti'!$C:$C,$A306,'[50]SP-PianoConti'!I:I)</f>
        <v>#VALUE!</v>
      </c>
      <c r="D306" s="508" t="e">
        <f>SUMIF('[50]SP-PianoConti'!$C:$C,$A306,'[50]SP-PianoConti'!K:K)</f>
        <v>#VALUE!</v>
      </c>
      <c r="E306" s="508" t="e">
        <f t="shared" si="10"/>
        <v>#VALUE!</v>
      </c>
      <c r="F306" s="489">
        <f>+ABS(IFERROR(VLOOKUP(A306,[50]Foglio2!A:B,2,0),0))</f>
        <v>0</v>
      </c>
      <c r="G306" s="505" t="e">
        <f t="shared" si="9"/>
        <v>#VALUE!</v>
      </c>
    </row>
    <row r="307" spans="1:7" s="509" customFormat="1" x14ac:dyDescent="0.25">
      <c r="A307" s="514" t="s">
        <v>1732</v>
      </c>
      <c r="B307" s="531" t="s">
        <v>1733</v>
      </c>
      <c r="C307" s="500" t="e">
        <f>SUM(C308:C309)</f>
        <v>#VALUE!</v>
      </c>
      <c r="D307" s="500" t="e">
        <f>SUM(D308:D309)</f>
        <v>#VALUE!</v>
      </c>
      <c r="E307" s="500" t="e">
        <f t="shared" si="10"/>
        <v>#VALUE!</v>
      </c>
      <c r="F307" s="489">
        <f>+ABS(IFERROR(VLOOKUP(A307,[50]Foglio2!A:B,2,0),0))</f>
        <v>0</v>
      </c>
      <c r="G307" s="505" t="e">
        <f t="shared" si="9"/>
        <v>#VALUE!</v>
      </c>
    </row>
    <row r="308" spans="1:7" x14ac:dyDescent="0.25">
      <c r="A308" s="514" t="s">
        <v>1734</v>
      </c>
      <c r="B308" s="542" t="s">
        <v>4100</v>
      </c>
      <c r="C308" s="508" t="e">
        <f>SUMIF('[50]SP-PianoConti'!$C:$C,$A308,'[50]SP-PianoConti'!I:I)</f>
        <v>#VALUE!</v>
      </c>
      <c r="D308" s="508" t="e">
        <f>SUMIF('[50]SP-PianoConti'!$C:$C,$A308,'[50]SP-PianoConti'!K:K)</f>
        <v>#VALUE!</v>
      </c>
      <c r="E308" s="508" t="e">
        <f t="shared" si="10"/>
        <v>#VALUE!</v>
      </c>
      <c r="F308" s="489">
        <f>+ABS(IFERROR(VLOOKUP(A308,[50]Foglio2!A:B,2,0),0))</f>
        <v>0</v>
      </c>
      <c r="G308" s="505" t="e">
        <f t="shared" si="9"/>
        <v>#VALUE!</v>
      </c>
    </row>
    <row r="309" spans="1:7" x14ac:dyDescent="0.25">
      <c r="A309" s="514" t="s">
        <v>1736</v>
      </c>
      <c r="B309" s="542" t="s">
        <v>4101</v>
      </c>
      <c r="C309" s="508" t="e">
        <f>SUMIF('[50]SP-PianoConti'!$C:$C,$A309,'[50]SP-PianoConti'!I:I)</f>
        <v>#VALUE!</v>
      </c>
      <c r="D309" s="508" t="e">
        <f>SUMIF('[50]SP-PianoConti'!$C:$C,$A309,'[50]SP-PianoConti'!K:K)</f>
        <v>#VALUE!</v>
      </c>
      <c r="E309" s="508" t="e">
        <f t="shared" si="10"/>
        <v>#VALUE!</v>
      </c>
      <c r="F309" s="489">
        <f>+ABS(IFERROR(VLOOKUP(A309,[50]Foglio2!A:B,2,0),0))</f>
        <v>0</v>
      </c>
      <c r="G309" s="505" t="e">
        <f t="shared" si="9"/>
        <v>#VALUE!</v>
      </c>
    </row>
    <row r="310" spans="1:7" x14ac:dyDescent="0.25">
      <c r="A310" s="514" t="s">
        <v>1738</v>
      </c>
      <c r="B310" s="531" t="s">
        <v>1739</v>
      </c>
      <c r="C310" s="533" t="e">
        <f>SUM(C311:C314)</f>
        <v>#VALUE!</v>
      </c>
      <c r="D310" s="533" t="e">
        <f>SUM(D311:D314)</f>
        <v>#VALUE!</v>
      </c>
      <c r="E310" s="533" t="e">
        <f t="shared" si="10"/>
        <v>#VALUE!</v>
      </c>
      <c r="F310" s="489">
        <f>+ABS(IFERROR(VLOOKUP(A310,[50]Foglio2!A:B,2,0),0))</f>
        <v>0</v>
      </c>
      <c r="G310" s="505" t="e">
        <f t="shared" si="9"/>
        <v>#VALUE!</v>
      </c>
    </row>
    <row r="311" spans="1:7" x14ac:dyDescent="0.25">
      <c r="A311" s="514" t="s">
        <v>1740</v>
      </c>
      <c r="B311" s="540" t="s">
        <v>4102</v>
      </c>
      <c r="C311" s="543" t="e">
        <f>SUMIF('[50]SP-PianoConti'!$C:$C,$A311,'[50]SP-PianoConti'!I:I)</f>
        <v>#VALUE!</v>
      </c>
      <c r="D311" s="543" t="e">
        <f>SUMIF('[50]SP-PianoConti'!$C:$C,$A311,'[50]SP-PianoConti'!K:K)</f>
        <v>#VALUE!</v>
      </c>
      <c r="E311" s="543" t="e">
        <f t="shared" si="10"/>
        <v>#VALUE!</v>
      </c>
      <c r="F311" s="489">
        <f>+ABS(IFERROR(VLOOKUP(A311,[50]Foglio2!A:B,2,0),0))</f>
        <v>0</v>
      </c>
      <c r="G311" s="505" t="e">
        <f t="shared" si="9"/>
        <v>#VALUE!</v>
      </c>
    </row>
    <row r="312" spans="1:7" x14ac:dyDescent="0.25">
      <c r="A312" s="514" t="s">
        <v>1742</v>
      </c>
      <c r="B312" s="540" t="s">
        <v>1743</v>
      </c>
      <c r="C312" s="543" t="e">
        <f>SUMIF('[50]SP-PianoConti'!$C:$C,$A312,'[50]SP-PianoConti'!I:I)</f>
        <v>#VALUE!</v>
      </c>
      <c r="D312" s="543" t="e">
        <f>SUMIF('[50]SP-PianoConti'!$C:$C,$A312,'[50]SP-PianoConti'!K:K)</f>
        <v>#VALUE!</v>
      </c>
      <c r="E312" s="543" t="e">
        <f t="shared" si="10"/>
        <v>#VALUE!</v>
      </c>
      <c r="F312" s="489">
        <f>+ABS(IFERROR(VLOOKUP(A312,[50]Foglio2!A:B,2,0),0))</f>
        <v>0</v>
      </c>
      <c r="G312" s="505" t="e">
        <f t="shared" si="9"/>
        <v>#VALUE!</v>
      </c>
    </row>
    <row r="313" spans="1:7" x14ac:dyDescent="0.25">
      <c r="A313" s="514" t="s">
        <v>1744</v>
      </c>
      <c r="B313" s="540" t="s">
        <v>1745</v>
      </c>
      <c r="C313" s="508" t="e">
        <f>SUMIF('[50]SP-PianoConti'!$C:$C,$A313,'[50]SP-PianoConti'!I:I)</f>
        <v>#VALUE!</v>
      </c>
      <c r="D313" s="508" t="e">
        <f>SUMIF('[50]SP-PianoConti'!$C:$C,$A313,'[50]SP-PianoConti'!K:K)</f>
        <v>#VALUE!</v>
      </c>
      <c r="E313" s="508" t="e">
        <f t="shared" si="10"/>
        <v>#VALUE!</v>
      </c>
      <c r="F313" s="489">
        <f>+ABS(IFERROR(VLOOKUP(A313,[50]Foglio2!A:B,2,0),0))</f>
        <v>0</v>
      </c>
      <c r="G313" s="505" t="e">
        <f t="shared" si="9"/>
        <v>#VALUE!</v>
      </c>
    </row>
    <row r="314" spans="1:7" x14ac:dyDescent="0.25">
      <c r="A314" s="514" t="s">
        <v>1746</v>
      </c>
      <c r="B314" s="540" t="s">
        <v>1747</v>
      </c>
      <c r="C314" s="508" t="e">
        <f>SUMIF('[50]SP-PianoConti'!$C:$C,$A314,'[50]SP-PianoConti'!I:I)</f>
        <v>#VALUE!</v>
      </c>
      <c r="D314" s="508" t="e">
        <f>SUMIF('[50]SP-PianoConti'!$C:$C,$A314,'[50]SP-PianoConti'!K:K)</f>
        <v>#VALUE!</v>
      </c>
      <c r="E314" s="508" t="e">
        <f t="shared" si="10"/>
        <v>#VALUE!</v>
      </c>
      <c r="F314" s="489">
        <f>+ABS(IFERROR(VLOOKUP(A314,[50]Foglio2!A:B,2,0),0))</f>
        <v>0</v>
      </c>
      <c r="G314" s="505" t="e">
        <f t="shared" si="9"/>
        <v>#VALUE!</v>
      </c>
    </row>
    <row r="316" spans="1:7" x14ac:dyDescent="0.25">
      <c r="B316" s="547" t="s">
        <v>3329</v>
      </c>
      <c r="C316" s="546" t="e">
        <f>+C178</f>
        <v>#VALUE!</v>
      </c>
      <c r="D316" s="546" t="e">
        <f>+D3+D81+D171+D179</f>
        <v>#VALUE!</v>
      </c>
      <c r="E316" s="548" t="e">
        <f>+E3+E81+E171+E179</f>
        <v>#VALUE!</v>
      </c>
    </row>
    <row r="317" spans="1:7" x14ac:dyDescent="0.25">
      <c r="B317" s="547" t="s">
        <v>3330</v>
      </c>
      <c r="C317" s="546" t="e">
        <f>+C185+C209+C241+C245+C303</f>
        <v>#VALUE!</v>
      </c>
      <c r="D317" s="546" t="e">
        <f>+D185+D209+D241+D245+D303</f>
        <v>#VALUE!</v>
      </c>
      <c r="E317" s="546" t="e">
        <f>+E185+E209+E241+E245+E303</f>
        <v>#VALUE!</v>
      </c>
    </row>
    <row r="318" spans="1:7" x14ac:dyDescent="0.25">
      <c r="C318" s="546" t="e">
        <f>+C316-C317</f>
        <v>#VALUE!</v>
      </c>
      <c r="D318" s="546" t="e">
        <f>+D316+D317</f>
        <v>#VALUE!</v>
      </c>
      <c r="E318" s="548" t="e">
        <f>+E316+E317</f>
        <v>#VALUE!</v>
      </c>
    </row>
  </sheetData>
  <autoFilter ref="A2:G314"/>
  <mergeCells count="1">
    <mergeCell ref="A1:E1"/>
  </mergeCells>
  <conditionalFormatting sqref="AT140:IV146 A3:E314">
    <cfRule type="expression" dxfId="70" priority="1" stopIfTrue="1">
      <formula>ISNA(#REF!)=TRUE</formula>
    </cfRule>
  </conditionalFormatting>
  <pageMargins left="0.59055118110236227" right="0.59055118110236227" top="0.59055118110236227" bottom="0.59055118110236227" header="0.51181102362204722" footer="0.51181102362204722"/>
  <pageSetup paperSize="9" scale="95" fitToHeight="10" orientation="landscape" r:id="rId1"/>
  <headerFooter alignWithMargins="0">
    <oddHeader>&amp;LASL FG&amp;RBILANCIO 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9"/>
  <sheetViews>
    <sheetView showGridLines="0" topLeftCell="E1" zoomScale="130" zoomScaleNormal="130" zoomScaleSheetLayoutView="130" workbookViewId="0">
      <pane xSplit="2" ySplit="9" topLeftCell="G130" activePane="bottomRight" state="frozen"/>
      <selection activeCell="H338" sqref="H338"/>
      <selection pane="topRight" activeCell="H338" sqref="H338"/>
      <selection pane="bottomLeft" activeCell="H338" sqref="H338"/>
      <selection pane="bottomRight" activeCell="H338" sqref="H338"/>
    </sheetView>
  </sheetViews>
  <sheetFormatPr defaultColWidth="8.85546875" defaultRowHeight="12.75" x14ac:dyDescent="0.2"/>
  <cols>
    <col min="1" max="1" width="8.85546875" style="294"/>
    <col min="2" max="2" width="18.42578125" style="294" bestFit="1" customWidth="1"/>
    <col min="3" max="4" width="4.7109375" style="295" customWidth="1"/>
    <col min="5" max="5" width="9.7109375" style="371" customWidth="1"/>
    <col min="6" max="6" width="59.28515625" style="295" customWidth="1"/>
    <col min="7" max="8" width="26.42578125" style="294" customWidth="1"/>
    <col min="9" max="9" width="8.85546875" style="294"/>
    <col min="10" max="10" width="11.42578125" style="294" bestFit="1" customWidth="1"/>
    <col min="11" max="11" width="8.85546875" style="294"/>
    <col min="12" max="12" width="10.42578125" style="294" bestFit="1" customWidth="1"/>
    <col min="13" max="13" width="15.140625" style="277" bestFit="1" customWidth="1"/>
    <col min="14" max="14" width="16.7109375" style="294" bestFit="1" customWidth="1"/>
    <col min="15" max="16384" width="8.85546875" style="294"/>
  </cols>
  <sheetData>
    <row r="1" spans="1:14" ht="15.75" x14ac:dyDescent="0.25">
      <c r="E1" s="844"/>
      <c r="F1" s="844"/>
      <c r="G1" s="844"/>
      <c r="H1" s="296"/>
    </row>
    <row r="2" spans="1:14" ht="15.75" x14ac:dyDescent="0.25">
      <c r="E2" s="297"/>
      <c r="F2" s="298"/>
      <c r="G2" s="296"/>
      <c r="H2" s="296"/>
    </row>
    <row r="3" spans="1:14" x14ac:dyDescent="0.2">
      <c r="E3" s="297"/>
      <c r="F3" s="299" t="s">
        <v>1203</v>
      </c>
      <c r="G3" s="300">
        <f>SUM(G10,G88,G180,G188)</f>
        <v>268219396.89000002</v>
      </c>
      <c r="H3" s="300">
        <f>SUM(H10,H88,H180,H188)</f>
        <v>262061477.22</v>
      </c>
    </row>
    <row r="4" spans="1:14" x14ac:dyDescent="0.2">
      <c r="E4" s="297"/>
      <c r="F4" s="299" t="s">
        <v>1204</v>
      </c>
      <c r="G4" s="300">
        <f>SUM(G194,G218,G251,G255,G312,G321)</f>
        <v>268219396.88999978</v>
      </c>
      <c r="H4" s="300">
        <f>SUM(H194,H218,H251,H255,H312,H321)</f>
        <v>262061477.21974984</v>
      </c>
    </row>
    <row r="5" spans="1:14" x14ac:dyDescent="0.2">
      <c r="E5" s="297"/>
      <c r="F5" s="301" t="s">
        <v>3023</v>
      </c>
      <c r="G5" s="302">
        <f>+G3-G4</f>
        <v>2.384185791015625E-7</v>
      </c>
      <c r="H5" s="302">
        <f>+H3-H4</f>
        <v>2.5016069412231445E-4</v>
      </c>
    </row>
    <row r="6" spans="1:14" ht="15.75" x14ac:dyDescent="0.25">
      <c r="E6" s="297"/>
      <c r="F6" s="303"/>
      <c r="G6" s="296"/>
      <c r="H6" s="296"/>
    </row>
    <row r="7" spans="1:14" ht="15.75" x14ac:dyDescent="0.2">
      <c r="E7" s="297"/>
      <c r="F7" s="303"/>
      <c r="G7" s="304"/>
      <c r="H7" s="304"/>
    </row>
    <row r="8" spans="1:14" s="305" customFormat="1" ht="15" x14ac:dyDescent="0.25">
      <c r="C8" s="306" t="s">
        <v>3024</v>
      </c>
      <c r="D8" s="306" t="s">
        <v>3025</v>
      </c>
      <c r="E8" s="307" t="s">
        <v>3026</v>
      </c>
      <c r="F8" s="308" t="s">
        <v>3027</v>
      </c>
      <c r="G8" s="309"/>
      <c r="H8" s="309"/>
      <c r="M8" s="549"/>
    </row>
    <row r="9" spans="1:14" ht="15.75" x14ac:dyDescent="0.25">
      <c r="A9" s="294" t="s">
        <v>3028</v>
      </c>
      <c r="E9" s="297"/>
      <c r="F9" s="303"/>
      <c r="G9" s="296">
        <v>2019</v>
      </c>
      <c r="H9" s="296">
        <v>2018</v>
      </c>
      <c r="I9" s="294" t="s">
        <v>3029</v>
      </c>
      <c r="J9" s="294" t="s">
        <v>3688</v>
      </c>
    </row>
    <row r="10" spans="1:14" x14ac:dyDescent="0.2">
      <c r="A10" s="294" t="s">
        <v>3030</v>
      </c>
      <c r="C10" s="310"/>
      <c r="D10" s="310"/>
      <c r="E10" s="311" t="s">
        <v>1212</v>
      </c>
      <c r="F10" s="312" t="s">
        <v>1213</v>
      </c>
      <c r="G10" s="313">
        <v>94425260.980000019</v>
      </c>
      <c r="H10" s="313">
        <v>92336817.500000015</v>
      </c>
      <c r="J10" s="487">
        <f>+G10-H10</f>
        <v>2088443.4800000042</v>
      </c>
      <c r="K10" s="294">
        <v>3926000</v>
      </c>
      <c r="L10" s="474">
        <f>+K10-J10</f>
        <v>1837556.5199999958</v>
      </c>
      <c r="M10" s="277">
        <f>+IFERROR(VLOOKUP(E10,[50]ModelloSP!$A:$E,3,0),0)</f>
        <v>94425260.980000019</v>
      </c>
      <c r="N10" s="550">
        <f>+G10-M10</f>
        <v>0</v>
      </c>
    </row>
    <row r="11" spans="1:14" x14ac:dyDescent="0.2">
      <c r="A11" s="294" t="s">
        <v>3030</v>
      </c>
      <c r="C11" s="310"/>
      <c r="D11" s="310"/>
      <c r="E11" s="311" t="s">
        <v>1215</v>
      </c>
      <c r="F11" s="312" t="s">
        <v>1216</v>
      </c>
      <c r="G11" s="313">
        <v>1261285.9700000007</v>
      </c>
      <c r="H11" s="313">
        <v>1314499.1400000006</v>
      </c>
      <c r="J11" s="487">
        <f t="shared" ref="J11:J74" si="0">+G11-H11</f>
        <v>-53213.169999999925</v>
      </c>
      <c r="M11" s="277">
        <f>+IFERROR(VLOOKUP(E11,[50]ModelloSP!$A:$E,3,0),0)</f>
        <v>1261285.9700000007</v>
      </c>
      <c r="N11" s="550">
        <f t="shared" ref="N11:N74" si="1">+G11-M11</f>
        <v>0</v>
      </c>
    </row>
    <row r="12" spans="1:14" s="314" customFormat="1" x14ac:dyDescent="0.2">
      <c r="A12" s="314" t="s">
        <v>3030</v>
      </c>
      <c r="C12" s="310"/>
      <c r="D12" s="315"/>
      <c r="E12" s="316" t="s">
        <v>1217</v>
      </c>
      <c r="F12" s="317" t="s">
        <v>1218</v>
      </c>
      <c r="G12" s="318">
        <v>0</v>
      </c>
      <c r="H12" s="318">
        <v>0</v>
      </c>
      <c r="J12" s="487">
        <f t="shared" si="0"/>
        <v>0</v>
      </c>
      <c r="M12" s="277">
        <f>+IFERROR(VLOOKUP(E12,[50]ModelloSP!$A:$E,3,0),0)</f>
        <v>0</v>
      </c>
      <c r="N12" s="550">
        <f t="shared" si="1"/>
        <v>0</v>
      </c>
    </row>
    <row r="13" spans="1:14" x14ac:dyDescent="0.2">
      <c r="C13" s="310"/>
      <c r="D13" s="310"/>
      <c r="E13" s="319" t="s">
        <v>1219</v>
      </c>
      <c r="F13" s="320" t="s">
        <v>3031</v>
      </c>
      <c r="G13" s="321">
        <v>0</v>
      </c>
      <c r="H13" s="321">
        <v>0</v>
      </c>
      <c r="J13" s="487">
        <f t="shared" si="0"/>
        <v>0</v>
      </c>
      <c r="M13" s="277">
        <f>+IFERROR(VLOOKUP(E13,[50]ModelloSP!$A:$E,3,0),0)</f>
        <v>0</v>
      </c>
      <c r="N13" s="550">
        <f t="shared" si="1"/>
        <v>0</v>
      </c>
    </row>
    <row r="14" spans="1:14" x14ac:dyDescent="0.2">
      <c r="C14" s="310"/>
      <c r="D14" s="310"/>
      <c r="E14" s="319" t="s">
        <v>1222</v>
      </c>
      <c r="F14" s="320" t="s">
        <v>3032</v>
      </c>
      <c r="G14" s="322">
        <v>0</v>
      </c>
      <c r="H14" s="322">
        <v>0</v>
      </c>
      <c r="I14" s="323" t="s">
        <v>3033</v>
      </c>
      <c r="J14" s="487">
        <f t="shared" si="0"/>
        <v>0</v>
      </c>
      <c r="M14" s="277">
        <f>+IFERROR(VLOOKUP(E14,[50]ModelloSP!$A:$E,3,0),0)</f>
        <v>0</v>
      </c>
      <c r="N14" s="550">
        <f t="shared" si="1"/>
        <v>0</v>
      </c>
    </row>
    <row r="15" spans="1:14" s="314" customFormat="1" x14ac:dyDescent="0.2">
      <c r="A15" s="314" t="s">
        <v>3030</v>
      </c>
      <c r="C15" s="310"/>
      <c r="D15" s="315"/>
      <c r="E15" s="316" t="s">
        <v>1224</v>
      </c>
      <c r="F15" s="317" t="s">
        <v>1225</v>
      </c>
      <c r="G15" s="318">
        <v>0</v>
      </c>
      <c r="H15" s="318">
        <v>0</v>
      </c>
      <c r="J15" s="487">
        <f t="shared" si="0"/>
        <v>0</v>
      </c>
      <c r="M15" s="277">
        <f>+IFERROR(VLOOKUP(E15,[50]ModelloSP!$A:$E,3,0),0)</f>
        <v>0</v>
      </c>
      <c r="N15" s="550">
        <f t="shared" si="1"/>
        <v>0</v>
      </c>
    </row>
    <row r="16" spans="1:14" x14ac:dyDescent="0.2">
      <c r="C16" s="310"/>
      <c r="D16" s="310"/>
      <c r="E16" s="319" t="s">
        <v>1226</v>
      </c>
      <c r="F16" s="320" t="s">
        <v>3034</v>
      </c>
      <c r="G16" s="321">
        <v>0</v>
      </c>
      <c r="H16" s="321">
        <v>0</v>
      </c>
      <c r="J16" s="487">
        <f t="shared" si="0"/>
        <v>0</v>
      </c>
      <c r="M16" s="277">
        <f>+IFERROR(VLOOKUP(E16,[50]ModelloSP!$A:$E,3,0),0)</f>
        <v>0</v>
      </c>
      <c r="N16" s="550">
        <f t="shared" si="1"/>
        <v>0</v>
      </c>
    </row>
    <row r="17" spans="1:14" x14ac:dyDescent="0.2">
      <c r="C17" s="310"/>
      <c r="D17" s="310"/>
      <c r="E17" s="319" t="s">
        <v>1228</v>
      </c>
      <c r="F17" s="320" t="s">
        <v>3035</v>
      </c>
      <c r="G17" s="322">
        <v>0</v>
      </c>
      <c r="H17" s="322">
        <v>0</v>
      </c>
      <c r="I17" s="323" t="s">
        <v>3033</v>
      </c>
      <c r="J17" s="487">
        <f t="shared" si="0"/>
        <v>0</v>
      </c>
      <c r="M17" s="277">
        <f>+IFERROR(VLOOKUP(E17,[50]ModelloSP!$A:$E,3,0),0)</f>
        <v>0</v>
      </c>
      <c r="N17" s="550">
        <f t="shared" si="1"/>
        <v>0</v>
      </c>
    </row>
    <row r="18" spans="1:14" s="314" customFormat="1" x14ac:dyDescent="0.2">
      <c r="A18" s="314" t="s">
        <v>3030</v>
      </c>
      <c r="C18" s="310"/>
      <c r="D18" s="315"/>
      <c r="E18" s="316" t="s">
        <v>1230</v>
      </c>
      <c r="F18" s="317" t="s">
        <v>3036</v>
      </c>
      <c r="G18" s="318">
        <v>0</v>
      </c>
      <c r="H18" s="318">
        <v>0</v>
      </c>
      <c r="J18" s="487">
        <f t="shared" si="0"/>
        <v>0</v>
      </c>
      <c r="M18" s="277">
        <f>+IFERROR(VLOOKUP(E18,[50]ModelloSP!$A:$E,3,0),0)</f>
        <v>0</v>
      </c>
      <c r="N18" s="550">
        <f t="shared" si="1"/>
        <v>0</v>
      </c>
    </row>
    <row r="19" spans="1:14" ht="13.7" customHeight="1" x14ac:dyDescent="0.2">
      <c r="C19" s="310"/>
      <c r="D19" s="310"/>
      <c r="E19" s="319" t="s">
        <v>1232</v>
      </c>
      <c r="F19" s="324" t="s">
        <v>3037</v>
      </c>
      <c r="G19" s="325">
        <v>0</v>
      </c>
      <c r="H19" s="325">
        <v>0</v>
      </c>
      <c r="J19" s="487">
        <f t="shared" si="0"/>
        <v>0</v>
      </c>
      <c r="M19" s="277">
        <f>+IFERROR(VLOOKUP(E19,[50]ModelloSP!$A:$E,3,0),0)</f>
        <v>0</v>
      </c>
      <c r="N19" s="550">
        <f t="shared" si="1"/>
        <v>0</v>
      </c>
    </row>
    <row r="20" spans="1:14" x14ac:dyDescent="0.2">
      <c r="C20" s="310"/>
      <c r="D20" s="310"/>
      <c r="E20" s="319" t="s">
        <v>1234</v>
      </c>
      <c r="F20" s="320" t="s">
        <v>3038</v>
      </c>
      <c r="G20" s="322">
        <v>0</v>
      </c>
      <c r="H20" s="322">
        <v>0</v>
      </c>
      <c r="I20" s="323" t="s">
        <v>3033</v>
      </c>
      <c r="J20" s="487">
        <f t="shared" si="0"/>
        <v>0</v>
      </c>
      <c r="M20" s="277">
        <f>+IFERROR(VLOOKUP(E20,[50]ModelloSP!$A:$E,3,0),0)</f>
        <v>0</v>
      </c>
      <c r="N20" s="550">
        <f t="shared" si="1"/>
        <v>0</v>
      </c>
    </row>
    <row r="21" spans="1:14" x14ac:dyDescent="0.2">
      <c r="C21" s="310"/>
      <c r="D21" s="310"/>
      <c r="E21" s="319" t="s">
        <v>1236</v>
      </c>
      <c r="F21" s="320" t="s">
        <v>3039</v>
      </c>
      <c r="G21" s="321">
        <v>0</v>
      </c>
      <c r="H21" s="321">
        <v>0</v>
      </c>
      <c r="J21" s="487">
        <f t="shared" si="0"/>
        <v>0</v>
      </c>
      <c r="M21" s="277">
        <f>+IFERROR(VLOOKUP(E21,[50]ModelloSP!$A:$E,3,0),0)</f>
        <v>0</v>
      </c>
      <c r="N21" s="550">
        <f t="shared" si="1"/>
        <v>0</v>
      </c>
    </row>
    <row r="22" spans="1:14" x14ac:dyDescent="0.2">
      <c r="C22" s="310"/>
      <c r="D22" s="310"/>
      <c r="E22" s="319" t="s">
        <v>1238</v>
      </c>
      <c r="F22" s="320" t="s">
        <v>3040</v>
      </c>
      <c r="G22" s="322">
        <v>0</v>
      </c>
      <c r="H22" s="322">
        <v>0</v>
      </c>
      <c r="I22" s="323" t="s">
        <v>3033</v>
      </c>
      <c r="J22" s="487">
        <f t="shared" si="0"/>
        <v>0</v>
      </c>
      <c r="M22" s="277">
        <f>+IFERROR(VLOOKUP(E22,[50]ModelloSP!$A:$E,3,0),0)</f>
        <v>0</v>
      </c>
      <c r="N22" s="550">
        <f t="shared" si="1"/>
        <v>0</v>
      </c>
    </row>
    <row r="23" spans="1:14" s="314" customFormat="1" x14ac:dyDescent="0.2">
      <c r="C23" s="310"/>
      <c r="D23" s="315"/>
      <c r="E23" s="316" t="s">
        <v>1240</v>
      </c>
      <c r="F23" s="317" t="s">
        <v>1241</v>
      </c>
      <c r="G23" s="318">
        <v>0</v>
      </c>
      <c r="H23" s="318">
        <v>0</v>
      </c>
      <c r="J23" s="487">
        <f t="shared" si="0"/>
        <v>0</v>
      </c>
      <c r="M23" s="277">
        <f>+IFERROR(VLOOKUP(E23,[50]ModelloSP!$A:$E,3,0),0)</f>
        <v>0</v>
      </c>
      <c r="N23" s="550">
        <f t="shared" si="1"/>
        <v>0</v>
      </c>
    </row>
    <row r="24" spans="1:14" s="314" customFormat="1" x14ac:dyDescent="0.2">
      <c r="A24" s="314" t="s">
        <v>3030</v>
      </c>
      <c r="C24" s="310"/>
      <c r="D24" s="315"/>
      <c r="E24" s="316" t="s">
        <v>1242</v>
      </c>
      <c r="F24" s="317" t="s">
        <v>1243</v>
      </c>
      <c r="G24" s="318">
        <v>1261285.9700000007</v>
      </c>
      <c r="H24" s="318">
        <v>1314499.1400000006</v>
      </c>
      <c r="J24" s="487">
        <f t="shared" si="0"/>
        <v>-53213.169999999925</v>
      </c>
      <c r="M24" s="277">
        <f>+IFERROR(VLOOKUP(E24,[50]ModelloSP!$A:$E,3,0),0)</f>
        <v>1261285.9700000007</v>
      </c>
      <c r="N24" s="550">
        <f t="shared" si="1"/>
        <v>0</v>
      </c>
    </row>
    <row r="25" spans="1:14" x14ac:dyDescent="0.2">
      <c r="C25" s="310"/>
      <c r="D25" s="310"/>
      <c r="E25" s="319" t="s">
        <v>1244</v>
      </c>
      <c r="F25" s="320" t="s">
        <v>3041</v>
      </c>
      <c r="G25" s="321">
        <v>7076741.1500000004</v>
      </c>
      <c r="H25" s="321">
        <v>5599860.5700000003</v>
      </c>
      <c r="J25" s="487">
        <f t="shared" si="0"/>
        <v>1476880.58</v>
      </c>
      <c r="M25" s="277">
        <f>+IFERROR(VLOOKUP(E25,[50]ModelloSP!$A:$E,3,0),0)</f>
        <v>7076741.1500000004</v>
      </c>
      <c r="N25" s="550">
        <f t="shared" si="1"/>
        <v>0</v>
      </c>
    </row>
    <row r="26" spans="1:14" x14ac:dyDescent="0.2">
      <c r="C26" s="310"/>
      <c r="D26" s="310"/>
      <c r="E26" s="319" t="s">
        <v>1246</v>
      </c>
      <c r="F26" s="320" t="s">
        <v>3042</v>
      </c>
      <c r="G26" s="322">
        <v>-5815455.1799999997</v>
      </c>
      <c r="H26" s="322">
        <v>-4285361.43</v>
      </c>
      <c r="I26" s="323" t="s">
        <v>3033</v>
      </c>
      <c r="J26" s="487">
        <f t="shared" si="0"/>
        <v>-1530093.75</v>
      </c>
      <c r="M26" s="277">
        <f>+IFERROR(VLOOKUP(E26,[50]ModelloSP!$A:$E,3,0),0)</f>
        <v>5815455.1799999997</v>
      </c>
      <c r="N26" s="550">
        <f>+G26+M26</f>
        <v>0</v>
      </c>
    </row>
    <row r="27" spans="1:14" x14ac:dyDescent="0.2">
      <c r="C27" s="310"/>
      <c r="D27" s="310"/>
      <c r="E27" s="319" t="s">
        <v>1248</v>
      </c>
      <c r="F27" s="320" t="s">
        <v>3043</v>
      </c>
      <c r="G27" s="321">
        <v>0</v>
      </c>
      <c r="H27" s="321">
        <v>0</v>
      </c>
      <c r="J27" s="487">
        <f t="shared" si="0"/>
        <v>0</v>
      </c>
      <c r="M27" s="277">
        <f>+IFERROR(VLOOKUP(E27,[50]ModelloSP!$A:$E,3,0),0)</f>
        <v>0</v>
      </c>
      <c r="N27" s="550">
        <f t="shared" si="1"/>
        <v>0</v>
      </c>
    </row>
    <row r="28" spans="1:14" x14ac:dyDescent="0.2">
      <c r="C28" s="310"/>
      <c r="D28" s="310"/>
      <c r="E28" s="319" t="s">
        <v>1250</v>
      </c>
      <c r="F28" s="320" t="s">
        <v>3044</v>
      </c>
      <c r="G28" s="322">
        <v>0</v>
      </c>
      <c r="H28" s="322">
        <v>0</v>
      </c>
      <c r="I28" s="323" t="s">
        <v>3033</v>
      </c>
      <c r="J28" s="487">
        <f t="shared" si="0"/>
        <v>0</v>
      </c>
      <c r="M28" s="277">
        <f>+IFERROR(VLOOKUP(E28,[50]ModelloSP!$A:$E,3,0),0)</f>
        <v>0</v>
      </c>
      <c r="N28" s="550">
        <f t="shared" si="1"/>
        <v>0</v>
      </c>
    </row>
    <row r="29" spans="1:14" x14ac:dyDescent="0.2">
      <c r="C29" s="310"/>
      <c r="D29" s="310"/>
      <c r="E29" s="319" t="s">
        <v>1252</v>
      </c>
      <c r="F29" s="320" t="s">
        <v>3045</v>
      </c>
      <c r="G29" s="321">
        <v>0</v>
      </c>
      <c r="H29" s="321">
        <v>0</v>
      </c>
      <c r="J29" s="487">
        <f t="shared" si="0"/>
        <v>0</v>
      </c>
      <c r="M29" s="277">
        <f>+IFERROR(VLOOKUP(E29,[50]ModelloSP!$A:$E,3,0),0)</f>
        <v>0</v>
      </c>
      <c r="N29" s="550">
        <f t="shared" si="1"/>
        <v>0</v>
      </c>
    </row>
    <row r="30" spans="1:14" x14ac:dyDescent="0.2">
      <c r="C30" s="310"/>
      <c r="D30" s="310"/>
      <c r="E30" s="319" t="s">
        <v>1254</v>
      </c>
      <c r="F30" s="320" t="s">
        <v>3046</v>
      </c>
      <c r="G30" s="322">
        <v>0</v>
      </c>
      <c r="H30" s="322">
        <v>0</v>
      </c>
      <c r="I30" s="323" t="s">
        <v>3033</v>
      </c>
      <c r="J30" s="487">
        <f t="shared" si="0"/>
        <v>0</v>
      </c>
      <c r="M30" s="277">
        <f>+IFERROR(VLOOKUP(E30,[50]ModelloSP!$A:$E,3,0),0)</f>
        <v>0</v>
      </c>
      <c r="N30" s="550">
        <f t="shared" si="1"/>
        <v>0</v>
      </c>
    </row>
    <row r="31" spans="1:14" x14ac:dyDescent="0.2">
      <c r="C31" s="310"/>
      <c r="D31" s="310"/>
      <c r="E31" s="319" t="s">
        <v>1256</v>
      </c>
      <c r="F31" s="320" t="s">
        <v>3047</v>
      </c>
      <c r="G31" s="321">
        <v>0</v>
      </c>
      <c r="H31" s="321">
        <v>0</v>
      </c>
      <c r="J31" s="487">
        <f t="shared" si="0"/>
        <v>0</v>
      </c>
      <c r="M31" s="277">
        <f>+IFERROR(VLOOKUP(E31,[50]ModelloSP!$A:$E,3,0),0)</f>
        <v>0</v>
      </c>
      <c r="N31" s="550">
        <f t="shared" si="1"/>
        <v>0</v>
      </c>
    </row>
    <row r="32" spans="1:14" x14ac:dyDescent="0.2">
      <c r="C32" s="310"/>
      <c r="D32" s="310"/>
      <c r="E32" s="319" t="s">
        <v>1258</v>
      </c>
      <c r="F32" s="320" t="s">
        <v>3048</v>
      </c>
      <c r="G32" s="322">
        <v>0</v>
      </c>
      <c r="H32" s="322">
        <v>0</v>
      </c>
      <c r="I32" s="323" t="s">
        <v>3033</v>
      </c>
      <c r="J32" s="487">
        <f t="shared" si="0"/>
        <v>0</v>
      </c>
      <c r="M32" s="277">
        <f>+IFERROR(VLOOKUP(E32,[50]ModelloSP!$A:$E,3,0),0)</f>
        <v>0</v>
      </c>
      <c r="N32" s="550">
        <f t="shared" si="1"/>
        <v>0</v>
      </c>
    </row>
    <row r="33" spans="1:14" s="314" customFormat="1" x14ac:dyDescent="0.2">
      <c r="A33" s="314" t="s">
        <v>3030</v>
      </c>
      <c r="C33" s="310"/>
      <c r="D33" s="315"/>
      <c r="E33" s="316" t="s">
        <v>1260</v>
      </c>
      <c r="F33" s="317" t="s">
        <v>3049</v>
      </c>
      <c r="G33" s="318">
        <v>0</v>
      </c>
      <c r="H33" s="318">
        <v>0</v>
      </c>
      <c r="J33" s="487">
        <f t="shared" si="0"/>
        <v>0</v>
      </c>
      <c r="M33" s="277">
        <f>+IFERROR(VLOOKUP(E33,[50]ModelloSP!$A:$E,3,0),0)</f>
        <v>0</v>
      </c>
      <c r="N33" s="550">
        <f t="shared" si="1"/>
        <v>0</v>
      </c>
    </row>
    <row r="34" spans="1:14" s="314" customFormat="1" x14ac:dyDescent="0.2">
      <c r="C34" s="310"/>
      <c r="D34" s="315"/>
      <c r="E34" s="326" t="s">
        <v>1262</v>
      </c>
      <c r="F34" s="320" t="s">
        <v>3050</v>
      </c>
      <c r="G34" s="321">
        <v>0</v>
      </c>
      <c r="H34" s="321">
        <v>0</v>
      </c>
      <c r="J34" s="487">
        <f t="shared" si="0"/>
        <v>0</v>
      </c>
      <c r="M34" s="277">
        <f>+IFERROR(VLOOKUP(E34,[50]ModelloSP!$A:$E,3,0),0)</f>
        <v>0</v>
      </c>
      <c r="N34" s="550">
        <f t="shared" si="1"/>
        <v>0</v>
      </c>
    </row>
    <row r="35" spans="1:14" s="314" customFormat="1" x14ac:dyDescent="0.2">
      <c r="C35" s="310"/>
      <c r="D35" s="315"/>
      <c r="E35" s="326" t="s">
        <v>1264</v>
      </c>
      <c r="F35" s="320" t="s">
        <v>3051</v>
      </c>
      <c r="G35" s="321">
        <v>0</v>
      </c>
      <c r="H35" s="321">
        <v>0</v>
      </c>
      <c r="J35" s="487">
        <f t="shared" si="0"/>
        <v>0</v>
      </c>
      <c r="M35" s="277">
        <f>+IFERROR(VLOOKUP(E35,[50]ModelloSP!$A:$E,3,0),0)</f>
        <v>0</v>
      </c>
      <c r="N35" s="550">
        <f t="shared" si="1"/>
        <v>0</v>
      </c>
    </row>
    <row r="36" spans="1:14" s="314" customFormat="1" x14ac:dyDescent="0.2">
      <c r="C36" s="310"/>
      <c r="D36" s="315"/>
      <c r="E36" s="326" t="s">
        <v>1266</v>
      </c>
      <c r="F36" s="320" t="s">
        <v>3052</v>
      </c>
      <c r="G36" s="321">
        <v>0</v>
      </c>
      <c r="H36" s="321">
        <v>0</v>
      </c>
      <c r="J36" s="487">
        <f t="shared" si="0"/>
        <v>0</v>
      </c>
      <c r="M36" s="277">
        <f>+IFERROR(VLOOKUP(E36,[50]ModelloSP!$A:$E,3,0),0)</f>
        <v>0</v>
      </c>
      <c r="N36" s="550">
        <f t="shared" si="1"/>
        <v>0</v>
      </c>
    </row>
    <row r="37" spans="1:14" s="314" customFormat="1" x14ac:dyDescent="0.2">
      <c r="C37" s="310"/>
      <c r="D37" s="315"/>
      <c r="E37" s="326" t="s">
        <v>1268</v>
      </c>
      <c r="F37" s="320" t="s">
        <v>3053</v>
      </c>
      <c r="G37" s="321">
        <v>0</v>
      </c>
      <c r="H37" s="321">
        <v>0</v>
      </c>
      <c r="J37" s="487">
        <f t="shared" si="0"/>
        <v>0</v>
      </c>
      <c r="M37" s="277">
        <f>+IFERROR(VLOOKUP(E37,[50]ModelloSP!$A:$E,3,0),0)</f>
        <v>0</v>
      </c>
      <c r="N37" s="550">
        <f t="shared" si="1"/>
        <v>0</v>
      </c>
    </row>
    <row r="38" spans="1:14" x14ac:dyDescent="0.2">
      <c r="A38" s="294" t="s">
        <v>3030</v>
      </c>
      <c r="C38" s="310"/>
      <c r="D38" s="310"/>
      <c r="E38" s="311" t="s">
        <v>1270</v>
      </c>
      <c r="F38" s="312" t="s">
        <v>3054</v>
      </c>
      <c r="G38" s="313">
        <v>93041413.980000019</v>
      </c>
      <c r="H38" s="313">
        <v>90899757.330000013</v>
      </c>
      <c r="J38" s="487">
        <f t="shared" si="0"/>
        <v>2141656.650000006</v>
      </c>
      <c r="M38" s="277">
        <f>+IFERROR(VLOOKUP(E38,[50]ModelloSP!$A:$E,3,0),0)</f>
        <v>93041413.980000019</v>
      </c>
      <c r="N38" s="550">
        <f t="shared" si="1"/>
        <v>0</v>
      </c>
    </row>
    <row r="39" spans="1:14" s="314" customFormat="1" x14ac:dyDescent="0.2">
      <c r="A39" s="314" t="s">
        <v>3030</v>
      </c>
      <c r="C39" s="310"/>
      <c r="D39" s="315"/>
      <c r="E39" s="316" t="s">
        <v>1272</v>
      </c>
      <c r="F39" s="317" t="s">
        <v>1273</v>
      </c>
      <c r="G39" s="318">
        <v>858181.67</v>
      </c>
      <c r="H39" s="318">
        <v>858181.67</v>
      </c>
      <c r="J39" s="487">
        <f t="shared" si="0"/>
        <v>0</v>
      </c>
      <c r="M39" s="277">
        <f>+IFERROR(VLOOKUP(E39,[50]ModelloSP!$A:$E,3,0),0)</f>
        <v>858181.67</v>
      </c>
      <c r="N39" s="550">
        <f t="shared" si="1"/>
        <v>0</v>
      </c>
    </row>
    <row r="40" spans="1:14" s="314" customFormat="1" x14ac:dyDescent="0.2">
      <c r="C40" s="310"/>
      <c r="D40" s="315"/>
      <c r="E40" s="326" t="s">
        <v>1274</v>
      </c>
      <c r="F40" s="320" t="s">
        <v>3055</v>
      </c>
      <c r="G40" s="321">
        <v>858181.67</v>
      </c>
      <c r="H40" s="321">
        <v>858181.67</v>
      </c>
      <c r="J40" s="487">
        <f t="shared" si="0"/>
        <v>0</v>
      </c>
      <c r="M40" s="277">
        <f>+IFERROR(VLOOKUP(E40,[50]ModelloSP!$A:$E,3,0),0)</f>
        <v>858181.67</v>
      </c>
      <c r="N40" s="550">
        <f t="shared" si="1"/>
        <v>0</v>
      </c>
    </row>
    <row r="41" spans="1:14" s="314" customFormat="1" x14ac:dyDescent="0.2">
      <c r="C41" s="310"/>
      <c r="D41" s="315"/>
      <c r="E41" s="326" t="s">
        <v>1276</v>
      </c>
      <c r="F41" s="320" t="s">
        <v>3056</v>
      </c>
      <c r="G41" s="321">
        <v>0</v>
      </c>
      <c r="H41" s="321">
        <v>0</v>
      </c>
      <c r="J41" s="487">
        <f t="shared" si="0"/>
        <v>0</v>
      </c>
      <c r="M41" s="277">
        <f>+IFERROR(VLOOKUP(E41,[50]ModelloSP!$A:$E,3,0),0)</f>
        <v>0</v>
      </c>
      <c r="N41" s="550">
        <f t="shared" si="1"/>
        <v>0</v>
      </c>
    </row>
    <row r="42" spans="1:14" s="314" customFormat="1" x14ac:dyDescent="0.2">
      <c r="A42" s="314" t="s">
        <v>3030</v>
      </c>
      <c r="C42" s="310"/>
      <c r="D42" s="315"/>
      <c r="E42" s="316" t="s">
        <v>1278</v>
      </c>
      <c r="F42" s="317" t="s">
        <v>1279</v>
      </c>
      <c r="G42" s="318">
        <v>74912654.410000011</v>
      </c>
      <c r="H42" s="318">
        <v>74188628.040000007</v>
      </c>
      <c r="J42" s="487">
        <f t="shared" si="0"/>
        <v>724026.37000000477</v>
      </c>
      <c r="M42" s="277">
        <f>+IFERROR(VLOOKUP(E42,[50]ModelloSP!$A:$E,3,0),0)</f>
        <v>74912654.410000011</v>
      </c>
      <c r="N42" s="550">
        <f t="shared" si="1"/>
        <v>0</v>
      </c>
    </row>
    <row r="43" spans="1:14" x14ac:dyDescent="0.2">
      <c r="A43" s="314" t="s">
        <v>3030</v>
      </c>
      <c r="C43" s="310"/>
      <c r="D43" s="310"/>
      <c r="E43" s="319" t="s">
        <v>1280</v>
      </c>
      <c r="F43" s="320" t="s">
        <v>3057</v>
      </c>
      <c r="G43" s="321">
        <v>0</v>
      </c>
      <c r="H43" s="321">
        <v>0</v>
      </c>
      <c r="J43" s="487">
        <f t="shared" si="0"/>
        <v>0</v>
      </c>
      <c r="M43" s="277">
        <f>+IFERROR(VLOOKUP(E43,[50]ModelloSP!$A:$E,3,0),0)</f>
        <v>0</v>
      </c>
      <c r="N43" s="550">
        <f t="shared" si="1"/>
        <v>0</v>
      </c>
    </row>
    <row r="44" spans="1:14" x14ac:dyDescent="0.2">
      <c r="C44" s="310"/>
      <c r="D44" s="310"/>
      <c r="E44" s="319" t="s">
        <v>1282</v>
      </c>
      <c r="F44" s="320" t="s">
        <v>3058</v>
      </c>
      <c r="G44" s="321">
        <v>433359</v>
      </c>
      <c r="H44" s="321">
        <v>433359</v>
      </c>
      <c r="J44" s="487">
        <f t="shared" si="0"/>
        <v>0</v>
      </c>
      <c r="M44" s="277">
        <f>+IFERROR(VLOOKUP(E44,[50]ModelloSP!$A:$E,3,0),0)</f>
        <v>433359</v>
      </c>
      <c r="N44" s="550">
        <f t="shared" si="1"/>
        <v>0</v>
      </c>
    </row>
    <row r="45" spans="1:14" x14ac:dyDescent="0.2">
      <c r="C45" s="310"/>
      <c r="D45" s="310"/>
      <c r="E45" s="319" t="s">
        <v>1284</v>
      </c>
      <c r="F45" s="320" t="s">
        <v>3059</v>
      </c>
      <c r="G45" s="322">
        <v>-433359</v>
      </c>
      <c r="H45" s="322">
        <v>-433359</v>
      </c>
      <c r="I45" s="323" t="s">
        <v>3033</v>
      </c>
      <c r="J45" s="487">
        <f t="shared" si="0"/>
        <v>0</v>
      </c>
      <c r="M45" s="277">
        <f>+IFERROR(VLOOKUP(E45,[50]ModelloSP!$A:$E,3,0),0)</f>
        <v>433359</v>
      </c>
      <c r="N45" s="550">
        <f>+G45+M45</f>
        <v>0</v>
      </c>
    </row>
    <row r="46" spans="1:14" x14ac:dyDescent="0.2">
      <c r="A46" s="294" t="s">
        <v>3030</v>
      </c>
      <c r="C46" s="310"/>
      <c r="D46" s="310"/>
      <c r="E46" s="319" t="s">
        <v>1286</v>
      </c>
      <c r="F46" s="320" t="s">
        <v>3060</v>
      </c>
      <c r="G46" s="321">
        <v>74912654.410000011</v>
      </c>
      <c r="H46" s="321">
        <v>74188628.040000007</v>
      </c>
      <c r="J46" s="487">
        <f t="shared" si="0"/>
        <v>724026.37000000477</v>
      </c>
      <c r="M46" s="277">
        <f>+IFERROR(VLOOKUP(E46,[50]ModelloSP!$A:$E,3,0),0)</f>
        <v>74912654.410000011</v>
      </c>
      <c r="N46" s="550">
        <f t="shared" si="1"/>
        <v>0</v>
      </c>
    </row>
    <row r="47" spans="1:14" x14ac:dyDescent="0.2">
      <c r="C47" s="310"/>
      <c r="D47" s="310"/>
      <c r="E47" s="319" t="s">
        <v>1288</v>
      </c>
      <c r="F47" s="320" t="s">
        <v>3061</v>
      </c>
      <c r="G47" s="321">
        <v>152591100.62</v>
      </c>
      <c r="H47" s="321">
        <v>148409525.94</v>
      </c>
      <c r="J47" s="487">
        <f t="shared" si="0"/>
        <v>4181574.6800000072</v>
      </c>
      <c r="M47" s="277">
        <f>+IFERROR(VLOOKUP(E47,[50]ModelloSP!$A:$E,3,0),0)</f>
        <v>152591100.62</v>
      </c>
      <c r="N47" s="550">
        <f t="shared" si="1"/>
        <v>0</v>
      </c>
    </row>
    <row r="48" spans="1:14" x14ac:dyDescent="0.2">
      <c r="C48" s="310"/>
      <c r="D48" s="310"/>
      <c r="E48" s="319" t="s">
        <v>1290</v>
      </c>
      <c r="F48" s="320" t="s">
        <v>3062</v>
      </c>
      <c r="G48" s="322">
        <v>-77678446.209999993</v>
      </c>
      <c r="H48" s="322">
        <v>-74220897.899999991</v>
      </c>
      <c r="I48" s="323" t="s">
        <v>3033</v>
      </c>
      <c r="J48" s="487">
        <f t="shared" si="0"/>
        <v>-3457548.3100000024</v>
      </c>
      <c r="M48" s="277">
        <f>+IFERROR(VLOOKUP(E48,[50]ModelloSP!$A:$E,3,0),0)</f>
        <v>77678446.209999993</v>
      </c>
      <c r="N48" s="550">
        <f>+G48+M48</f>
        <v>0</v>
      </c>
    </row>
    <row r="49" spans="1:14" s="314" customFormat="1" x14ac:dyDescent="0.2">
      <c r="A49" s="314" t="s">
        <v>3030</v>
      </c>
      <c r="C49" s="310"/>
      <c r="D49" s="315"/>
      <c r="E49" s="316" t="s">
        <v>1292</v>
      </c>
      <c r="F49" s="317" t="s">
        <v>1293</v>
      </c>
      <c r="G49" s="318">
        <v>638114.91000000015</v>
      </c>
      <c r="H49" s="318">
        <v>586448.80999999959</v>
      </c>
      <c r="J49" s="487">
        <f t="shared" si="0"/>
        <v>51666.100000000559</v>
      </c>
      <c r="M49" s="277">
        <f>+IFERROR(VLOOKUP(E49,[50]ModelloSP!$A:$E,3,0),0)</f>
        <v>638114.91000000015</v>
      </c>
      <c r="N49" s="550">
        <f t="shared" si="1"/>
        <v>0</v>
      </c>
    </row>
    <row r="50" spans="1:14" x14ac:dyDescent="0.2">
      <c r="C50" s="310"/>
      <c r="D50" s="310"/>
      <c r="E50" s="319" t="s">
        <v>1294</v>
      </c>
      <c r="F50" s="320" t="s">
        <v>3063</v>
      </c>
      <c r="G50" s="321">
        <v>7801497.4000000004</v>
      </c>
      <c r="H50" s="321">
        <v>7596429.6799999997</v>
      </c>
      <c r="J50" s="487">
        <f t="shared" si="0"/>
        <v>205067.72000000067</v>
      </c>
      <c r="M50" s="277">
        <f>+IFERROR(VLOOKUP(E50,[50]ModelloSP!$A:$E,3,0),0)</f>
        <v>7801497.4000000004</v>
      </c>
      <c r="N50" s="550">
        <f t="shared" si="1"/>
        <v>0</v>
      </c>
    </row>
    <row r="51" spans="1:14" x14ac:dyDescent="0.2">
      <c r="C51" s="310"/>
      <c r="D51" s="310"/>
      <c r="E51" s="319" t="s">
        <v>1296</v>
      </c>
      <c r="F51" s="320" t="s">
        <v>3064</v>
      </c>
      <c r="G51" s="322">
        <v>-7163382.4900000002</v>
      </c>
      <c r="H51" s="322">
        <v>-7009980.8700000001</v>
      </c>
      <c r="I51" s="323" t="s">
        <v>3033</v>
      </c>
      <c r="J51" s="487">
        <f t="shared" si="0"/>
        <v>-153401.62000000011</v>
      </c>
      <c r="M51" s="277">
        <f>+IFERROR(VLOOKUP(E51,[50]ModelloSP!$A:$E,3,0),0)</f>
        <v>7163382.4900000002</v>
      </c>
      <c r="N51" s="550">
        <f>+G51+M51</f>
        <v>0</v>
      </c>
    </row>
    <row r="52" spans="1:14" s="314" customFormat="1" x14ac:dyDescent="0.2">
      <c r="A52" s="314" t="s">
        <v>3030</v>
      </c>
      <c r="C52" s="310"/>
      <c r="D52" s="315"/>
      <c r="E52" s="316" t="s">
        <v>1298</v>
      </c>
      <c r="F52" s="317" t="s">
        <v>1299</v>
      </c>
      <c r="G52" s="318">
        <v>14132564.420000002</v>
      </c>
      <c r="H52" s="318">
        <v>11803158.170000002</v>
      </c>
      <c r="J52" s="487">
        <f t="shared" si="0"/>
        <v>2329406.25</v>
      </c>
      <c r="M52" s="277">
        <f>+IFERROR(VLOOKUP(E52,[50]ModelloSP!$A:$E,3,0),0)</f>
        <v>14132564.420000002</v>
      </c>
      <c r="N52" s="550">
        <f t="shared" si="1"/>
        <v>0</v>
      </c>
    </row>
    <row r="53" spans="1:14" x14ac:dyDescent="0.2">
      <c r="C53" s="310"/>
      <c r="D53" s="310"/>
      <c r="E53" s="319" t="s">
        <v>1300</v>
      </c>
      <c r="F53" s="320" t="s">
        <v>3065</v>
      </c>
      <c r="G53" s="321">
        <v>74655038.329999998</v>
      </c>
      <c r="H53" s="321">
        <v>74691606.120000005</v>
      </c>
      <c r="J53" s="487">
        <f t="shared" si="0"/>
        <v>-36567.790000006557</v>
      </c>
      <c r="M53" s="277">
        <f>+IFERROR(VLOOKUP(E53,[50]ModelloSP!$A:$E,3,0),0)</f>
        <v>74655038.329999998</v>
      </c>
      <c r="N53" s="550">
        <f t="shared" si="1"/>
        <v>0</v>
      </c>
    </row>
    <row r="54" spans="1:14" x14ac:dyDescent="0.2">
      <c r="C54" s="310"/>
      <c r="D54" s="310"/>
      <c r="E54" s="319" t="s">
        <v>1302</v>
      </c>
      <c r="F54" s="320" t="s">
        <v>3066</v>
      </c>
      <c r="G54" s="322">
        <v>-60522473.909999996</v>
      </c>
      <c r="H54" s="322">
        <v>-62888447.950000003</v>
      </c>
      <c r="I54" s="323" t="s">
        <v>3033</v>
      </c>
      <c r="J54" s="487">
        <f t="shared" si="0"/>
        <v>2365974.0400000066</v>
      </c>
      <c r="M54" s="277">
        <f>+IFERROR(VLOOKUP(E54,[50]ModelloSP!$A:$E,3,0),0)</f>
        <v>60522473.909999996</v>
      </c>
      <c r="N54" s="550">
        <f>+G54+M54</f>
        <v>0</v>
      </c>
    </row>
    <row r="55" spans="1:14" s="314" customFormat="1" x14ac:dyDescent="0.2">
      <c r="A55" s="314" t="s">
        <v>3030</v>
      </c>
      <c r="C55" s="310"/>
      <c r="D55" s="315"/>
      <c r="E55" s="316" t="s">
        <v>1304</v>
      </c>
      <c r="F55" s="317" t="s">
        <v>1305</v>
      </c>
      <c r="G55" s="318">
        <v>407752.31000000052</v>
      </c>
      <c r="H55" s="318">
        <v>867212.04999999981</v>
      </c>
      <c r="J55" s="487">
        <f t="shared" si="0"/>
        <v>-459459.73999999929</v>
      </c>
      <c r="M55" s="277">
        <f>+IFERROR(VLOOKUP(E55,[50]ModelloSP!$A:$E,3,0),0)</f>
        <v>407752.31000000052</v>
      </c>
      <c r="N55" s="550">
        <f t="shared" si="1"/>
        <v>0</v>
      </c>
    </row>
    <row r="56" spans="1:14" x14ac:dyDescent="0.2">
      <c r="C56" s="310"/>
      <c r="D56" s="310"/>
      <c r="E56" s="319" t="s">
        <v>1306</v>
      </c>
      <c r="F56" s="320" t="s">
        <v>3067</v>
      </c>
      <c r="G56" s="321">
        <v>7165205.9000000004</v>
      </c>
      <c r="H56" s="321">
        <v>7192422.3099999996</v>
      </c>
      <c r="J56" s="487">
        <f t="shared" si="0"/>
        <v>-27216.409999999218</v>
      </c>
      <c r="M56" s="277">
        <f>+IFERROR(VLOOKUP(E56,[50]ModelloSP!$A:$E,3,0),0)</f>
        <v>7165205.9000000004</v>
      </c>
      <c r="N56" s="550">
        <f t="shared" si="1"/>
        <v>0</v>
      </c>
    </row>
    <row r="57" spans="1:14" x14ac:dyDescent="0.2">
      <c r="C57" s="310"/>
      <c r="D57" s="310"/>
      <c r="E57" s="319" t="s">
        <v>1308</v>
      </c>
      <c r="F57" s="320" t="s">
        <v>3068</v>
      </c>
      <c r="G57" s="322">
        <v>-6757453.5899999999</v>
      </c>
      <c r="H57" s="322">
        <v>-6325210.2599999998</v>
      </c>
      <c r="I57" s="323" t="s">
        <v>3033</v>
      </c>
      <c r="J57" s="487">
        <f t="shared" si="0"/>
        <v>-432243.33000000007</v>
      </c>
      <c r="M57" s="277">
        <f>+IFERROR(VLOOKUP(E57,[50]ModelloSP!$A:$E,3,0),0)</f>
        <v>6757453.5899999999</v>
      </c>
      <c r="N57" s="550">
        <f>+G57+M57</f>
        <v>0</v>
      </c>
    </row>
    <row r="58" spans="1:14" s="314" customFormat="1" x14ac:dyDescent="0.2">
      <c r="A58" s="314" t="s">
        <v>3030</v>
      </c>
      <c r="C58" s="310"/>
      <c r="D58" s="315"/>
      <c r="E58" s="316" t="s">
        <v>1310</v>
      </c>
      <c r="F58" s="317" t="s">
        <v>1311</v>
      </c>
      <c r="G58" s="318">
        <v>22569.010000000009</v>
      </c>
      <c r="H58" s="318">
        <v>33882.330000000075</v>
      </c>
      <c r="J58" s="487">
        <f t="shared" si="0"/>
        <v>-11313.320000000065</v>
      </c>
      <c r="M58" s="277">
        <f>+IFERROR(VLOOKUP(E58,[50]ModelloSP!$A:$E,3,0),0)</f>
        <v>22569.010000000009</v>
      </c>
      <c r="N58" s="550">
        <f t="shared" si="1"/>
        <v>0</v>
      </c>
    </row>
    <row r="59" spans="1:14" x14ac:dyDescent="0.2">
      <c r="C59" s="310"/>
      <c r="D59" s="310"/>
      <c r="E59" s="319" t="s">
        <v>1312</v>
      </c>
      <c r="F59" s="320" t="s">
        <v>3069</v>
      </c>
      <c r="G59" s="321">
        <v>1704996.33</v>
      </c>
      <c r="H59" s="321">
        <v>1934325.97</v>
      </c>
      <c r="J59" s="487">
        <f t="shared" si="0"/>
        <v>-229329.6399999999</v>
      </c>
      <c r="M59" s="277">
        <f>+IFERROR(VLOOKUP(E59,[50]ModelloSP!$A:$E,3,0),0)</f>
        <v>1704996.33</v>
      </c>
      <c r="N59" s="550">
        <f t="shared" si="1"/>
        <v>0</v>
      </c>
    </row>
    <row r="60" spans="1:14" x14ac:dyDescent="0.2">
      <c r="C60" s="310"/>
      <c r="D60" s="310"/>
      <c r="E60" s="319" t="s">
        <v>1314</v>
      </c>
      <c r="F60" s="320" t="s">
        <v>3070</v>
      </c>
      <c r="G60" s="322">
        <v>-1682427.32</v>
      </c>
      <c r="H60" s="322">
        <v>-1900443.64</v>
      </c>
      <c r="I60" s="323" t="s">
        <v>3033</v>
      </c>
      <c r="J60" s="487">
        <f t="shared" si="0"/>
        <v>218016.31999999983</v>
      </c>
      <c r="M60" s="277">
        <f>+IFERROR(VLOOKUP(E60,[50]ModelloSP!$A:$E,3,0),0)</f>
        <v>1682427.32</v>
      </c>
      <c r="N60" s="550">
        <f>+G60+M60</f>
        <v>0</v>
      </c>
    </row>
    <row r="61" spans="1:14" s="314" customFormat="1" x14ac:dyDescent="0.2">
      <c r="C61" s="310"/>
      <c r="D61" s="315"/>
      <c r="E61" s="316" t="s">
        <v>1316</v>
      </c>
      <c r="F61" s="317" t="s">
        <v>1317</v>
      </c>
      <c r="G61" s="318">
        <v>0</v>
      </c>
      <c r="H61" s="318">
        <v>0</v>
      </c>
      <c r="J61" s="487">
        <f t="shared" si="0"/>
        <v>0</v>
      </c>
      <c r="M61" s="277">
        <f>+IFERROR(VLOOKUP(E61,[50]ModelloSP!$A:$E,3,0),0)</f>
        <v>0</v>
      </c>
      <c r="N61" s="550">
        <f t="shared" si="1"/>
        <v>0</v>
      </c>
    </row>
    <row r="62" spans="1:14" s="314" customFormat="1" x14ac:dyDescent="0.2">
      <c r="A62" s="314" t="s">
        <v>3030</v>
      </c>
      <c r="C62" s="310"/>
      <c r="D62" s="315"/>
      <c r="E62" s="316" t="s">
        <v>1318</v>
      </c>
      <c r="F62" s="317" t="s">
        <v>3071</v>
      </c>
      <c r="G62" s="318">
        <v>279227.69000000041</v>
      </c>
      <c r="H62" s="318">
        <v>652487.21999999881</v>
      </c>
      <c r="J62" s="487">
        <f t="shared" si="0"/>
        <v>-373259.5299999984</v>
      </c>
      <c r="M62" s="277">
        <f>+IFERROR(VLOOKUP(E62,[50]ModelloSP!$A:$E,3,0),0)</f>
        <v>279227.69000000041</v>
      </c>
      <c r="N62" s="550">
        <f t="shared" si="1"/>
        <v>0</v>
      </c>
    </row>
    <row r="63" spans="1:14" x14ac:dyDescent="0.2">
      <c r="C63" s="310"/>
      <c r="D63" s="310"/>
      <c r="E63" s="319" t="s">
        <v>1320</v>
      </c>
      <c r="F63" s="320" t="s">
        <v>3072</v>
      </c>
      <c r="G63" s="321">
        <v>6269826.1600000001</v>
      </c>
      <c r="H63" s="321">
        <v>8611664.8599999994</v>
      </c>
      <c r="J63" s="487">
        <f t="shared" si="0"/>
        <v>-2341838.6999999993</v>
      </c>
      <c r="M63" s="277">
        <f>+IFERROR(VLOOKUP(E63,[50]ModelloSP!$A:$E,3,0),0)</f>
        <v>6269826.1600000001</v>
      </c>
      <c r="N63" s="550">
        <f t="shared" si="1"/>
        <v>0</v>
      </c>
    </row>
    <row r="64" spans="1:14" x14ac:dyDescent="0.2">
      <c r="C64" s="310"/>
      <c r="D64" s="310"/>
      <c r="E64" s="319" t="s">
        <v>1322</v>
      </c>
      <c r="F64" s="320" t="s">
        <v>3073</v>
      </c>
      <c r="G64" s="322">
        <v>-5990598.4699999997</v>
      </c>
      <c r="H64" s="322">
        <v>-7959177.6400000006</v>
      </c>
      <c r="I64" s="323" t="s">
        <v>3033</v>
      </c>
      <c r="J64" s="487">
        <f t="shared" si="0"/>
        <v>1968579.1700000009</v>
      </c>
      <c r="M64" s="277">
        <f>+IFERROR(VLOOKUP(E64,[50]ModelloSP!$A:$E,3,0),0)</f>
        <v>5990598.4699999997</v>
      </c>
      <c r="N64" s="550">
        <f>+G64+M64</f>
        <v>0</v>
      </c>
    </row>
    <row r="65" spans="1:14" s="314" customFormat="1" x14ac:dyDescent="0.2">
      <c r="C65" s="310"/>
      <c r="D65" s="315"/>
      <c r="E65" s="316" t="s">
        <v>1324</v>
      </c>
      <c r="F65" s="317" t="s">
        <v>1325</v>
      </c>
      <c r="G65" s="318">
        <v>1790349.56</v>
      </c>
      <c r="H65" s="318">
        <v>1909759.0399999996</v>
      </c>
      <c r="J65" s="487">
        <f t="shared" si="0"/>
        <v>-119409.47999999952</v>
      </c>
      <c r="M65" s="277">
        <f>+IFERROR(VLOOKUP(E65,[50]ModelloSP!$A:$E,3,0),0)</f>
        <v>1790349.56</v>
      </c>
      <c r="N65" s="550">
        <f t="shared" si="1"/>
        <v>0</v>
      </c>
    </row>
    <row r="66" spans="1:14" s="314" customFormat="1" x14ac:dyDescent="0.2">
      <c r="A66" s="314" t="s">
        <v>3030</v>
      </c>
      <c r="C66" s="310"/>
      <c r="D66" s="315"/>
      <c r="E66" s="316" t="s">
        <v>1326</v>
      </c>
      <c r="F66" s="317" t="s">
        <v>3074</v>
      </c>
      <c r="G66" s="318">
        <v>0</v>
      </c>
      <c r="H66" s="318">
        <v>0</v>
      </c>
      <c r="J66" s="474">
        <f t="shared" si="0"/>
        <v>0</v>
      </c>
      <c r="M66" s="277">
        <f>+IFERROR(VLOOKUP(E66,[50]ModelloSP!$A:$E,3,0),0)</f>
        <v>0</v>
      </c>
      <c r="N66" s="550">
        <f t="shared" si="1"/>
        <v>0</v>
      </c>
    </row>
    <row r="67" spans="1:14" s="314" customFormat="1" x14ac:dyDescent="0.2">
      <c r="C67" s="310"/>
      <c r="D67" s="315"/>
      <c r="E67" s="326" t="s">
        <v>1328</v>
      </c>
      <c r="F67" s="315" t="s">
        <v>3075</v>
      </c>
      <c r="G67" s="327">
        <v>0</v>
      </c>
      <c r="H67" s="327">
        <v>0</v>
      </c>
      <c r="J67" s="474">
        <f t="shared" si="0"/>
        <v>0</v>
      </c>
      <c r="M67" s="277">
        <f>+IFERROR(VLOOKUP(E67,[50]ModelloSP!$A:$E,3,0),0)</f>
        <v>0</v>
      </c>
      <c r="N67" s="550">
        <f t="shared" si="1"/>
        <v>0</v>
      </c>
    </row>
    <row r="68" spans="1:14" s="314" customFormat="1" x14ac:dyDescent="0.2">
      <c r="C68" s="310"/>
      <c r="D68" s="315"/>
      <c r="E68" s="326" t="s">
        <v>1330</v>
      </c>
      <c r="F68" s="315" t="s">
        <v>3076</v>
      </c>
      <c r="G68" s="327">
        <v>0</v>
      </c>
      <c r="H68" s="327">
        <v>0</v>
      </c>
      <c r="J68" s="474">
        <f t="shared" si="0"/>
        <v>0</v>
      </c>
      <c r="M68" s="277">
        <f>+IFERROR(VLOOKUP(E68,[50]ModelloSP!$A:$E,3,0),0)</f>
        <v>0</v>
      </c>
      <c r="N68" s="550">
        <f t="shared" si="1"/>
        <v>0</v>
      </c>
    </row>
    <row r="69" spans="1:14" s="314" customFormat="1" x14ac:dyDescent="0.2">
      <c r="C69" s="310"/>
      <c r="D69" s="315"/>
      <c r="E69" s="326" t="s">
        <v>1332</v>
      </c>
      <c r="F69" s="315" t="s">
        <v>3077</v>
      </c>
      <c r="G69" s="327">
        <v>0</v>
      </c>
      <c r="H69" s="327">
        <v>0</v>
      </c>
      <c r="J69" s="474">
        <f t="shared" si="0"/>
        <v>0</v>
      </c>
      <c r="M69" s="277">
        <f>+IFERROR(VLOOKUP(E69,[50]ModelloSP!$A:$E,3,0),0)</f>
        <v>0</v>
      </c>
      <c r="N69" s="550">
        <f t="shared" si="1"/>
        <v>0</v>
      </c>
    </row>
    <row r="70" spans="1:14" s="314" customFormat="1" x14ac:dyDescent="0.2">
      <c r="C70" s="310"/>
      <c r="D70" s="315"/>
      <c r="E70" s="326" t="s">
        <v>1334</v>
      </c>
      <c r="F70" s="315" t="s">
        <v>3078</v>
      </c>
      <c r="G70" s="327">
        <v>0</v>
      </c>
      <c r="H70" s="327">
        <v>0</v>
      </c>
      <c r="J70" s="474">
        <f t="shared" si="0"/>
        <v>0</v>
      </c>
      <c r="M70" s="277">
        <f>+IFERROR(VLOOKUP(E70,[50]ModelloSP!$A:$E,3,0),0)</f>
        <v>0</v>
      </c>
      <c r="N70" s="550">
        <f t="shared" si="1"/>
        <v>0</v>
      </c>
    </row>
    <row r="71" spans="1:14" s="314" customFormat="1" x14ac:dyDescent="0.2">
      <c r="C71" s="310"/>
      <c r="D71" s="315"/>
      <c r="E71" s="326" t="s">
        <v>1336</v>
      </c>
      <c r="F71" s="315" t="s">
        <v>3079</v>
      </c>
      <c r="G71" s="327">
        <v>0</v>
      </c>
      <c r="H71" s="327">
        <v>0</v>
      </c>
      <c r="J71" s="474">
        <f t="shared" si="0"/>
        <v>0</v>
      </c>
      <c r="M71" s="277">
        <f>+IFERROR(VLOOKUP(E71,[50]ModelloSP!$A:$E,3,0),0)</f>
        <v>0</v>
      </c>
      <c r="N71" s="550">
        <f t="shared" si="1"/>
        <v>0</v>
      </c>
    </row>
    <row r="72" spans="1:14" s="314" customFormat="1" x14ac:dyDescent="0.2">
      <c r="C72" s="310"/>
      <c r="D72" s="315"/>
      <c r="E72" s="326" t="s">
        <v>1338</v>
      </c>
      <c r="F72" s="315" t="s">
        <v>3080</v>
      </c>
      <c r="G72" s="327">
        <v>0</v>
      </c>
      <c r="H72" s="327">
        <v>0</v>
      </c>
      <c r="J72" s="474">
        <f t="shared" si="0"/>
        <v>0</v>
      </c>
      <c r="M72" s="277">
        <f>+IFERROR(VLOOKUP(E72,[50]ModelloSP!$A:$E,3,0),0)</f>
        <v>0</v>
      </c>
      <c r="N72" s="550">
        <f t="shared" si="1"/>
        <v>0</v>
      </c>
    </row>
    <row r="73" spans="1:14" s="314" customFormat="1" x14ac:dyDescent="0.2">
      <c r="C73" s="310"/>
      <c r="D73" s="315"/>
      <c r="E73" s="326" t="s">
        <v>1340</v>
      </c>
      <c r="F73" s="315" t="s">
        <v>3081</v>
      </c>
      <c r="G73" s="327">
        <v>0</v>
      </c>
      <c r="H73" s="327">
        <v>0</v>
      </c>
      <c r="J73" s="474">
        <f t="shared" si="0"/>
        <v>0</v>
      </c>
      <c r="M73" s="277">
        <f>+IFERROR(VLOOKUP(E73,[50]ModelloSP!$A:$E,3,0),0)</f>
        <v>0</v>
      </c>
      <c r="N73" s="550">
        <f t="shared" si="1"/>
        <v>0</v>
      </c>
    </row>
    <row r="74" spans="1:14" s="314" customFormat="1" x14ac:dyDescent="0.2">
      <c r="C74" s="310"/>
      <c r="D74" s="315"/>
      <c r="E74" s="326" t="s">
        <v>1342</v>
      </c>
      <c r="F74" s="315" t="s">
        <v>3082</v>
      </c>
      <c r="G74" s="327">
        <v>0</v>
      </c>
      <c r="H74" s="327">
        <v>0</v>
      </c>
      <c r="J74" s="474">
        <f t="shared" si="0"/>
        <v>0</v>
      </c>
      <c r="M74" s="277">
        <f>+IFERROR(VLOOKUP(E74,[50]ModelloSP!$A:$E,3,0),0)</f>
        <v>0</v>
      </c>
      <c r="N74" s="550">
        <f t="shared" si="1"/>
        <v>0</v>
      </c>
    </row>
    <row r="75" spans="1:14" x14ac:dyDescent="0.2">
      <c r="A75" s="294" t="s">
        <v>3030</v>
      </c>
      <c r="C75" s="310"/>
      <c r="D75" s="310"/>
      <c r="E75" s="311" t="s">
        <v>1344</v>
      </c>
      <c r="F75" s="312" t="s">
        <v>3083</v>
      </c>
      <c r="G75" s="313">
        <v>122561.03</v>
      </c>
      <c r="H75" s="313">
        <v>122561.03</v>
      </c>
      <c r="J75" s="474">
        <f t="shared" ref="J75:J138" si="2">+G75-H75</f>
        <v>0</v>
      </c>
      <c r="M75" s="277">
        <f>+IFERROR(VLOOKUP(E75,[50]ModelloSP!$A:$E,3,0),0)</f>
        <v>122561.03</v>
      </c>
      <c r="N75" s="550">
        <f t="shared" ref="N75:N138" si="3">+G75-M75</f>
        <v>0</v>
      </c>
    </row>
    <row r="76" spans="1:14" s="314" customFormat="1" x14ac:dyDescent="0.2">
      <c r="A76" s="314" t="s">
        <v>3030</v>
      </c>
      <c r="C76" s="310"/>
      <c r="D76" s="315"/>
      <c r="E76" s="316" t="s">
        <v>1346</v>
      </c>
      <c r="F76" s="317" t="s">
        <v>1347</v>
      </c>
      <c r="G76" s="318">
        <v>0</v>
      </c>
      <c r="H76" s="318">
        <v>0</v>
      </c>
      <c r="J76" s="474">
        <f t="shared" si="2"/>
        <v>0</v>
      </c>
      <c r="M76" s="277">
        <f>+IFERROR(VLOOKUP(E76,[50]ModelloSP!$A:$E,3,0),0)</f>
        <v>0</v>
      </c>
      <c r="N76" s="550">
        <f t="shared" si="3"/>
        <v>0</v>
      </c>
    </row>
    <row r="77" spans="1:14" x14ac:dyDescent="0.2">
      <c r="C77" s="310"/>
      <c r="D77" s="310"/>
      <c r="E77" s="319" t="s">
        <v>1348</v>
      </c>
      <c r="F77" s="320" t="s">
        <v>3084</v>
      </c>
      <c r="G77" s="321">
        <v>0</v>
      </c>
      <c r="H77" s="321">
        <v>0</v>
      </c>
      <c r="J77" s="474">
        <f t="shared" si="2"/>
        <v>0</v>
      </c>
      <c r="M77" s="277">
        <f>+IFERROR(VLOOKUP(E77,[50]ModelloSP!$A:$E,3,0),0)</f>
        <v>0</v>
      </c>
      <c r="N77" s="550">
        <f t="shared" si="3"/>
        <v>0</v>
      </c>
    </row>
    <row r="78" spans="1:14" x14ac:dyDescent="0.2">
      <c r="C78" s="310"/>
      <c r="D78" s="310"/>
      <c r="E78" s="319" t="s">
        <v>1350</v>
      </c>
      <c r="F78" s="320" t="s">
        <v>3085</v>
      </c>
      <c r="G78" s="321">
        <v>0</v>
      </c>
      <c r="H78" s="321">
        <v>0</v>
      </c>
      <c r="J78" s="474">
        <f t="shared" si="2"/>
        <v>0</v>
      </c>
      <c r="M78" s="277">
        <f>+IFERROR(VLOOKUP(E78,[50]ModelloSP!$A:$E,3,0),0)</f>
        <v>0</v>
      </c>
      <c r="N78" s="550">
        <f t="shared" si="3"/>
        <v>0</v>
      </c>
    </row>
    <row r="79" spans="1:14" x14ac:dyDescent="0.2">
      <c r="C79" s="310"/>
      <c r="D79" s="310"/>
      <c r="E79" s="319" t="s">
        <v>1352</v>
      </c>
      <c r="F79" s="320" t="s">
        <v>3086</v>
      </c>
      <c r="G79" s="321">
        <v>0</v>
      </c>
      <c r="H79" s="321">
        <v>0</v>
      </c>
      <c r="J79" s="474">
        <f t="shared" si="2"/>
        <v>0</v>
      </c>
      <c r="M79" s="277">
        <f>+IFERROR(VLOOKUP(E79,[50]ModelloSP!$A:$E,3,0),0)</f>
        <v>0</v>
      </c>
      <c r="N79" s="550">
        <f t="shared" si="3"/>
        <v>0</v>
      </c>
    </row>
    <row r="80" spans="1:14" x14ac:dyDescent="0.2">
      <c r="C80" s="310"/>
      <c r="D80" s="310"/>
      <c r="E80" s="319" t="s">
        <v>1354</v>
      </c>
      <c r="F80" s="320" t="s">
        <v>3087</v>
      </c>
      <c r="G80" s="321">
        <v>0</v>
      </c>
      <c r="H80" s="321">
        <v>0</v>
      </c>
      <c r="J80" s="474">
        <f t="shared" si="2"/>
        <v>0</v>
      </c>
      <c r="M80" s="277">
        <f>+IFERROR(VLOOKUP(E80,[50]ModelloSP!$A:$E,3,0),0)</f>
        <v>0</v>
      </c>
      <c r="N80" s="550">
        <f t="shared" si="3"/>
        <v>0</v>
      </c>
    </row>
    <row r="81" spans="1:14" s="314" customFormat="1" x14ac:dyDescent="0.2">
      <c r="A81" s="314" t="s">
        <v>3030</v>
      </c>
      <c r="C81" s="310"/>
      <c r="D81" s="315"/>
      <c r="E81" s="316" t="s">
        <v>1356</v>
      </c>
      <c r="F81" s="317" t="s">
        <v>1357</v>
      </c>
      <c r="G81" s="318">
        <v>122561.03</v>
      </c>
      <c r="H81" s="318">
        <v>122561.03</v>
      </c>
      <c r="J81" s="474">
        <f t="shared" si="2"/>
        <v>0</v>
      </c>
      <c r="M81" s="277">
        <f>+IFERROR(VLOOKUP(E81,[50]ModelloSP!$A:$E,3,0),0)</f>
        <v>122561.03</v>
      </c>
      <c r="N81" s="550">
        <f t="shared" si="3"/>
        <v>0</v>
      </c>
    </row>
    <row r="82" spans="1:14" s="314" customFormat="1" x14ac:dyDescent="0.2">
      <c r="C82" s="310"/>
      <c r="D82" s="315"/>
      <c r="E82" s="326" t="s">
        <v>1358</v>
      </c>
      <c r="F82" s="320" t="s">
        <v>3088</v>
      </c>
      <c r="G82" s="321">
        <v>122561.03</v>
      </c>
      <c r="H82" s="321">
        <v>122561.03</v>
      </c>
      <c r="J82" s="474">
        <f t="shared" si="2"/>
        <v>0</v>
      </c>
      <c r="M82" s="277">
        <f>+IFERROR(VLOOKUP(E82,[50]ModelloSP!$A:$E,3,0),0)</f>
        <v>122561.03</v>
      </c>
      <c r="N82" s="550">
        <f t="shared" si="3"/>
        <v>0</v>
      </c>
    </row>
    <row r="83" spans="1:14" s="314" customFormat="1" x14ac:dyDescent="0.2">
      <c r="A83" s="314" t="s">
        <v>3030</v>
      </c>
      <c r="C83" s="310"/>
      <c r="D83" s="315"/>
      <c r="E83" s="326" t="s">
        <v>1360</v>
      </c>
      <c r="F83" s="320" t="s">
        <v>3089</v>
      </c>
      <c r="G83" s="321">
        <v>0</v>
      </c>
      <c r="H83" s="321">
        <v>0</v>
      </c>
      <c r="J83" s="474">
        <f t="shared" si="2"/>
        <v>0</v>
      </c>
      <c r="M83" s="277">
        <f>+IFERROR(VLOOKUP(E83,[50]ModelloSP!$A:$E,3,0),0)</f>
        <v>0</v>
      </c>
      <c r="N83" s="550">
        <f t="shared" si="3"/>
        <v>0</v>
      </c>
    </row>
    <row r="84" spans="1:14" s="314" customFormat="1" x14ac:dyDescent="0.2">
      <c r="C84" s="310"/>
      <c r="D84" s="315"/>
      <c r="E84" s="326" t="s">
        <v>1362</v>
      </c>
      <c r="F84" s="320" t="s">
        <v>1363</v>
      </c>
      <c r="G84" s="321">
        <v>0</v>
      </c>
      <c r="H84" s="321">
        <v>0</v>
      </c>
      <c r="J84" s="474">
        <f t="shared" si="2"/>
        <v>0</v>
      </c>
      <c r="M84" s="277">
        <f>+IFERROR(VLOOKUP(E84,[50]ModelloSP!$A:$E,3,0),0)</f>
        <v>0</v>
      </c>
      <c r="N84" s="550">
        <f t="shared" si="3"/>
        <v>0</v>
      </c>
    </row>
    <row r="85" spans="1:14" s="314" customFormat="1" x14ac:dyDescent="0.2">
      <c r="C85" s="310"/>
      <c r="D85" s="315"/>
      <c r="E85" s="326" t="s">
        <v>1364</v>
      </c>
      <c r="F85" s="320" t="s">
        <v>1365</v>
      </c>
      <c r="G85" s="321">
        <v>0</v>
      </c>
      <c r="H85" s="321">
        <v>0</v>
      </c>
      <c r="J85" s="474">
        <f t="shared" si="2"/>
        <v>0</v>
      </c>
      <c r="M85" s="277">
        <f>+IFERROR(VLOOKUP(E85,[50]ModelloSP!$A:$E,3,0),0)</f>
        <v>0</v>
      </c>
      <c r="N85" s="550">
        <f t="shared" si="3"/>
        <v>0</v>
      </c>
    </row>
    <row r="86" spans="1:14" s="314" customFormat="1" x14ac:dyDescent="0.2">
      <c r="C86" s="310"/>
      <c r="D86" s="315"/>
      <c r="E86" s="326" t="s">
        <v>1366</v>
      </c>
      <c r="F86" s="320" t="s">
        <v>1367</v>
      </c>
      <c r="G86" s="321">
        <v>0</v>
      </c>
      <c r="H86" s="321">
        <v>0</v>
      </c>
      <c r="J86" s="474">
        <f t="shared" si="2"/>
        <v>0</v>
      </c>
      <c r="M86" s="277">
        <f>+IFERROR(VLOOKUP(E86,[50]ModelloSP!$A:$E,3,0),0)</f>
        <v>0</v>
      </c>
      <c r="N86" s="550">
        <f t="shared" si="3"/>
        <v>0</v>
      </c>
    </row>
    <row r="87" spans="1:14" s="314" customFormat="1" x14ac:dyDescent="0.2">
      <c r="C87" s="310"/>
      <c r="D87" s="315"/>
      <c r="E87" s="326" t="s">
        <v>1368</v>
      </c>
      <c r="F87" s="320" t="s">
        <v>1369</v>
      </c>
      <c r="G87" s="321">
        <v>0</v>
      </c>
      <c r="H87" s="321">
        <v>0</v>
      </c>
      <c r="J87" s="474">
        <f t="shared" si="2"/>
        <v>0</v>
      </c>
      <c r="M87" s="277">
        <f>+IFERROR(VLOOKUP(E87,[50]ModelloSP!$A:$E,3,0),0)</f>
        <v>0</v>
      </c>
      <c r="N87" s="550">
        <f t="shared" si="3"/>
        <v>0</v>
      </c>
    </row>
    <row r="88" spans="1:14" x14ac:dyDescent="0.2">
      <c r="A88" s="294" t="s">
        <v>3030</v>
      </c>
      <c r="C88" s="310"/>
      <c r="D88" s="310"/>
      <c r="E88" s="311" t="s">
        <v>1370</v>
      </c>
      <c r="F88" s="312" t="s">
        <v>3090</v>
      </c>
      <c r="G88" s="313">
        <v>173768239.25</v>
      </c>
      <c r="H88" s="313">
        <v>169706533.31999999</v>
      </c>
      <c r="J88" s="487">
        <f t="shared" si="2"/>
        <v>4061705.9300000072</v>
      </c>
      <c r="M88" s="277">
        <f>+IFERROR(VLOOKUP(E88,[50]ModelloSP!$A:$E,3,0),0)</f>
        <v>173768239.25</v>
      </c>
      <c r="N88" s="550">
        <f t="shared" si="3"/>
        <v>0</v>
      </c>
    </row>
    <row r="89" spans="1:14" x14ac:dyDescent="0.2">
      <c r="A89" s="294" t="s">
        <v>3030</v>
      </c>
      <c r="C89" s="310"/>
      <c r="D89" s="310"/>
      <c r="E89" s="311" t="s">
        <v>1372</v>
      </c>
      <c r="F89" s="312" t="s">
        <v>3091</v>
      </c>
      <c r="G89" s="313">
        <v>12783308.109999999</v>
      </c>
      <c r="H89" s="313">
        <v>10254945.01</v>
      </c>
      <c r="J89" s="487">
        <f t="shared" si="2"/>
        <v>2528363.0999999996</v>
      </c>
      <c r="M89" s="277">
        <f>+IFERROR(VLOOKUP(E89,[50]ModelloSP!$A:$E,3,0),0)</f>
        <v>12783308.109999999</v>
      </c>
      <c r="N89" s="550">
        <f t="shared" si="3"/>
        <v>0</v>
      </c>
    </row>
    <row r="90" spans="1:14" s="314" customFormat="1" x14ac:dyDescent="0.2">
      <c r="A90" s="314" t="s">
        <v>3030</v>
      </c>
      <c r="C90" s="310"/>
      <c r="D90" s="315"/>
      <c r="E90" s="316" t="s">
        <v>1374</v>
      </c>
      <c r="F90" s="317" t="s">
        <v>3092</v>
      </c>
      <c r="G90" s="318">
        <v>12349304.809999999</v>
      </c>
      <c r="H90" s="318">
        <v>9784615.8499999996</v>
      </c>
      <c r="J90" s="487">
        <f t="shared" si="2"/>
        <v>2564688.959999999</v>
      </c>
      <c r="M90" s="277">
        <f>+IFERROR(VLOOKUP(E90,[50]ModelloSP!$A:$E,3,0),0)</f>
        <v>12349304.809999999</v>
      </c>
      <c r="N90" s="550">
        <f t="shared" si="3"/>
        <v>0</v>
      </c>
    </row>
    <row r="91" spans="1:14" x14ac:dyDescent="0.2">
      <c r="C91" s="310"/>
      <c r="D91" s="310"/>
      <c r="E91" s="319" t="s">
        <v>1376</v>
      </c>
      <c r="F91" s="320" t="s">
        <v>1377</v>
      </c>
      <c r="G91" s="321">
        <v>5616848.6600000001</v>
      </c>
      <c r="H91" s="321">
        <v>4374431.95</v>
      </c>
      <c r="J91" s="487">
        <f t="shared" si="2"/>
        <v>1242416.71</v>
      </c>
      <c r="M91" s="277">
        <f>+IFERROR(VLOOKUP(E91,[50]ModelloSP!$A:$E,3,0),0)</f>
        <v>5616848.6600000001</v>
      </c>
      <c r="N91" s="550">
        <f t="shared" si="3"/>
        <v>0</v>
      </c>
    </row>
    <row r="92" spans="1:14" x14ac:dyDescent="0.2">
      <c r="C92" s="310"/>
      <c r="D92" s="310"/>
      <c r="E92" s="319" t="s">
        <v>1378</v>
      </c>
      <c r="F92" s="320" t="s">
        <v>1379</v>
      </c>
      <c r="G92" s="321">
        <v>90332.34</v>
      </c>
      <c r="H92" s="321">
        <v>75687.679999999993</v>
      </c>
      <c r="J92" s="487">
        <f t="shared" si="2"/>
        <v>14644.660000000003</v>
      </c>
      <c r="M92" s="277">
        <f>+IFERROR(VLOOKUP(E92,[50]ModelloSP!$A:$E,3,0),0)</f>
        <v>90332.34</v>
      </c>
      <c r="N92" s="550">
        <f t="shared" si="3"/>
        <v>0</v>
      </c>
    </row>
    <row r="93" spans="1:14" x14ac:dyDescent="0.2">
      <c r="C93" s="310"/>
      <c r="D93" s="310"/>
      <c r="E93" s="319" t="s">
        <v>1380</v>
      </c>
      <c r="F93" s="320" t="s">
        <v>1381</v>
      </c>
      <c r="G93" s="321">
        <v>2448146.62</v>
      </c>
      <c r="H93" s="321">
        <v>2159226.14</v>
      </c>
      <c r="J93" s="487">
        <f t="shared" si="2"/>
        <v>288920.48</v>
      </c>
      <c r="M93" s="277">
        <f>+IFERROR(VLOOKUP(E93,[50]ModelloSP!$A:$E,3,0),0)</f>
        <v>2448146.62</v>
      </c>
      <c r="N93" s="550">
        <f t="shared" si="3"/>
        <v>0</v>
      </c>
    </row>
    <row r="94" spans="1:14" x14ac:dyDescent="0.2">
      <c r="C94" s="310"/>
      <c r="D94" s="310"/>
      <c r="E94" s="319" t="s">
        <v>1382</v>
      </c>
      <c r="F94" s="320" t="s">
        <v>1383</v>
      </c>
      <c r="G94" s="321">
        <v>86803.87</v>
      </c>
      <c r="H94" s="321">
        <v>59511.54</v>
      </c>
      <c r="J94" s="487">
        <f t="shared" si="2"/>
        <v>27292.329999999994</v>
      </c>
      <c r="M94" s="277">
        <f>+IFERROR(VLOOKUP(E94,[50]ModelloSP!$A:$E,3,0),0)</f>
        <v>86803.87</v>
      </c>
      <c r="N94" s="550">
        <f t="shared" si="3"/>
        <v>0</v>
      </c>
    </row>
    <row r="95" spans="1:14" x14ac:dyDescent="0.2">
      <c r="C95" s="310"/>
      <c r="D95" s="310"/>
      <c r="E95" s="319" t="s">
        <v>1384</v>
      </c>
      <c r="F95" s="320" t="s">
        <v>1385</v>
      </c>
      <c r="G95" s="321">
        <v>1099594.8600000001</v>
      </c>
      <c r="H95" s="321">
        <v>832011.57</v>
      </c>
      <c r="J95" s="487">
        <f t="shared" si="2"/>
        <v>267583.29000000015</v>
      </c>
      <c r="M95" s="277">
        <f>+IFERROR(VLOOKUP(E95,[50]ModelloSP!$A:$E,3,0),0)</f>
        <v>1099594.8600000001</v>
      </c>
      <c r="N95" s="550">
        <f t="shared" si="3"/>
        <v>0</v>
      </c>
    </row>
    <row r="96" spans="1:14" x14ac:dyDescent="0.2">
      <c r="C96" s="310"/>
      <c r="D96" s="310"/>
      <c r="E96" s="319" t="s">
        <v>1386</v>
      </c>
      <c r="F96" s="320" t="s">
        <v>1387</v>
      </c>
      <c r="G96" s="321">
        <v>0</v>
      </c>
      <c r="H96" s="321">
        <v>0</v>
      </c>
      <c r="J96" s="487">
        <f t="shared" si="2"/>
        <v>0</v>
      </c>
      <c r="M96" s="277">
        <f>+IFERROR(VLOOKUP(E96,[50]ModelloSP!$A:$E,3,0),0)</f>
        <v>0</v>
      </c>
      <c r="N96" s="550">
        <f t="shared" si="3"/>
        <v>0</v>
      </c>
    </row>
    <row r="97" spans="1:14" x14ac:dyDescent="0.2">
      <c r="C97" s="310"/>
      <c r="D97" s="310"/>
      <c r="E97" s="319" t="s">
        <v>1388</v>
      </c>
      <c r="F97" s="320" t="s">
        <v>1389</v>
      </c>
      <c r="G97" s="321">
        <v>0</v>
      </c>
      <c r="H97" s="321">
        <v>0</v>
      </c>
      <c r="J97" s="487">
        <f t="shared" si="2"/>
        <v>0</v>
      </c>
      <c r="M97" s="277">
        <f>+IFERROR(VLOOKUP(E97,[50]ModelloSP!$A:$E,3,0),0)</f>
        <v>0</v>
      </c>
      <c r="N97" s="550">
        <f t="shared" si="3"/>
        <v>0</v>
      </c>
    </row>
    <row r="98" spans="1:14" x14ac:dyDescent="0.2">
      <c r="C98" s="310"/>
      <c r="D98" s="310"/>
      <c r="E98" s="319" t="s">
        <v>1390</v>
      </c>
      <c r="F98" s="320" t="s">
        <v>1391</v>
      </c>
      <c r="G98" s="321">
        <v>3007578.46</v>
      </c>
      <c r="H98" s="321">
        <v>2283746.9700000002</v>
      </c>
      <c r="J98" s="487">
        <f t="shared" si="2"/>
        <v>723831.48999999976</v>
      </c>
      <c r="M98" s="277">
        <f>+IFERROR(VLOOKUP(E98,[50]ModelloSP!$A:$E,3,0),0)</f>
        <v>3007578.46</v>
      </c>
      <c r="N98" s="550">
        <f t="shared" si="3"/>
        <v>0</v>
      </c>
    </row>
    <row r="99" spans="1:14" x14ac:dyDescent="0.2">
      <c r="C99" s="310"/>
      <c r="D99" s="310"/>
      <c r="E99" s="319" t="s">
        <v>1392</v>
      </c>
      <c r="F99" s="320" t="s">
        <v>3093</v>
      </c>
      <c r="G99" s="321">
        <v>0</v>
      </c>
      <c r="H99" s="321">
        <v>0</v>
      </c>
      <c r="J99" s="487">
        <f t="shared" si="2"/>
        <v>0</v>
      </c>
      <c r="M99" s="277">
        <f>+IFERROR(VLOOKUP(E99,[50]ModelloSP!$A:$E,3,0),0)</f>
        <v>0</v>
      </c>
      <c r="N99" s="550">
        <f t="shared" si="3"/>
        <v>0</v>
      </c>
    </row>
    <row r="100" spans="1:14" s="314" customFormat="1" x14ac:dyDescent="0.2">
      <c r="A100" s="314" t="s">
        <v>3030</v>
      </c>
      <c r="C100" s="310"/>
      <c r="D100" s="315"/>
      <c r="E100" s="316" t="s">
        <v>1394</v>
      </c>
      <c r="F100" s="317" t="s">
        <v>3094</v>
      </c>
      <c r="G100" s="318">
        <v>434003.3</v>
      </c>
      <c r="H100" s="318">
        <v>470329.16</v>
      </c>
      <c r="J100" s="487">
        <f t="shared" si="2"/>
        <v>-36325.859999999986</v>
      </c>
      <c r="M100" s="277">
        <f>+IFERROR(VLOOKUP(E100,[50]ModelloSP!$A:$E,3,0),0)</f>
        <v>434003.3</v>
      </c>
      <c r="N100" s="550">
        <f t="shared" si="3"/>
        <v>0</v>
      </c>
    </row>
    <row r="101" spans="1:14" x14ac:dyDescent="0.2">
      <c r="C101" s="310"/>
      <c r="D101" s="310"/>
      <c r="E101" s="319" t="s">
        <v>1396</v>
      </c>
      <c r="F101" s="320" t="s">
        <v>3095</v>
      </c>
      <c r="G101" s="321">
        <v>801.86</v>
      </c>
      <c r="H101" s="321">
        <v>161.31</v>
      </c>
      <c r="J101" s="487">
        <f t="shared" si="2"/>
        <v>640.54999999999995</v>
      </c>
      <c r="M101" s="277">
        <f>+IFERROR(VLOOKUP(E101,[50]ModelloSP!$A:$E,3,0),0)</f>
        <v>801.86</v>
      </c>
      <c r="N101" s="550">
        <f t="shared" si="3"/>
        <v>0</v>
      </c>
    </row>
    <row r="102" spans="1:14" x14ac:dyDescent="0.2">
      <c r="C102" s="310"/>
      <c r="D102" s="310"/>
      <c r="E102" s="319" t="s">
        <v>1398</v>
      </c>
      <c r="F102" s="320" t="s">
        <v>1399</v>
      </c>
      <c r="G102" s="321">
        <v>140013.70000000001</v>
      </c>
      <c r="H102" s="321">
        <v>134431.92000000001</v>
      </c>
      <c r="J102" s="487">
        <f t="shared" si="2"/>
        <v>5581.7799999999988</v>
      </c>
      <c r="M102" s="277">
        <f>+IFERROR(VLOOKUP(E102,[50]ModelloSP!$A:$E,3,0),0)</f>
        <v>140013.70000000001</v>
      </c>
      <c r="N102" s="550">
        <f t="shared" si="3"/>
        <v>0</v>
      </c>
    </row>
    <row r="103" spans="1:14" x14ac:dyDescent="0.2">
      <c r="C103" s="310"/>
      <c r="D103" s="310"/>
      <c r="E103" s="319" t="s">
        <v>1400</v>
      </c>
      <c r="F103" s="320" t="s">
        <v>1401</v>
      </c>
      <c r="G103" s="321">
        <v>43179.68</v>
      </c>
      <c r="H103" s="321">
        <v>110868.34</v>
      </c>
      <c r="J103" s="487">
        <f t="shared" si="2"/>
        <v>-67688.66</v>
      </c>
      <c r="M103" s="277">
        <f>+IFERROR(VLOOKUP(E103,[50]ModelloSP!$A:$E,3,0),0)</f>
        <v>43179.68</v>
      </c>
      <c r="N103" s="550">
        <f t="shared" si="3"/>
        <v>0</v>
      </c>
    </row>
    <row r="104" spans="1:14" x14ac:dyDescent="0.2">
      <c r="C104" s="310"/>
      <c r="D104" s="310"/>
      <c r="E104" s="319" t="s">
        <v>1402</v>
      </c>
      <c r="F104" s="320" t="s">
        <v>1403</v>
      </c>
      <c r="G104" s="321">
        <v>220196.46</v>
      </c>
      <c r="H104" s="321">
        <v>194914.4</v>
      </c>
      <c r="J104" s="487">
        <f t="shared" si="2"/>
        <v>25282.059999999998</v>
      </c>
      <c r="M104" s="277">
        <f>+IFERROR(VLOOKUP(E104,[50]ModelloSP!$A:$E,3,0),0)</f>
        <v>220196.46</v>
      </c>
      <c r="N104" s="550">
        <f t="shared" si="3"/>
        <v>0</v>
      </c>
    </row>
    <row r="105" spans="1:14" x14ac:dyDescent="0.2">
      <c r="C105" s="310"/>
      <c r="D105" s="310"/>
      <c r="E105" s="319" t="s">
        <v>1404</v>
      </c>
      <c r="F105" s="320" t="s">
        <v>1405</v>
      </c>
      <c r="G105" s="321">
        <v>2483.4499999999998</v>
      </c>
      <c r="H105" s="321">
        <v>2483.4499999999998</v>
      </c>
      <c r="J105" s="487">
        <f t="shared" si="2"/>
        <v>0</v>
      </c>
      <c r="M105" s="277">
        <f>+IFERROR(VLOOKUP(E105,[50]ModelloSP!$A:$E,3,0),0)</f>
        <v>2483.4499999999998</v>
      </c>
      <c r="N105" s="550">
        <f t="shared" si="3"/>
        <v>0</v>
      </c>
    </row>
    <row r="106" spans="1:14" x14ac:dyDescent="0.2">
      <c r="C106" s="310"/>
      <c r="D106" s="310"/>
      <c r="E106" s="319" t="s">
        <v>1406</v>
      </c>
      <c r="F106" s="320" t="s">
        <v>1407</v>
      </c>
      <c r="G106" s="321">
        <v>27328.15</v>
      </c>
      <c r="H106" s="321">
        <v>27469.74</v>
      </c>
      <c r="J106" s="487">
        <f t="shared" si="2"/>
        <v>-141.59000000000015</v>
      </c>
      <c r="M106" s="277">
        <f>+IFERROR(VLOOKUP(E106,[50]ModelloSP!$A:$E,3,0),0)</f>
        <v>27328.15</v>
      </c>
      <c r="N106" s="550">
        <f t="shared" si="3"/>
        <v>0</v>
      </c>
    </row>
    <row r="107" spans="1:14" x14ac:dyDescent="0.2">
      <c r="C107" s="310"/>
      <c r="D107" s="310"/>
      <c r="E107" s="319" t="s">
        <v>1408</v>
      </c>
      <c r="F107" s="320" t="s">
        <v>3096</v>
      </c>
      <c r="G107" s="321">
        <v>0</v>
      </c>
      <c r="H107" s="321">
        <v>0</v>
      </c>
      <c r="J107" s="487">
        <f t="shared" si="2"/>
        <v>0</v>
      </c>
      <c r="M107" s="277">
        <f>+IFERROR(VLOOKUP(E107,[50]ModelloSP!$A:$E,3,0),0)</f>
        <v>0</v>
      </c>
      <c r="N107" s="550">
        <f t="shared" si="3"/>
        <v>0</v>
      </c>
    </row>
    <row r="108" spans="1:14" x14ac:dyDescent="0.2">
      <c r="A108" s="294" t="s">
        <v>3030</v>
      </c>
      <c r="C108" s="310"/>
      <c r="D108" s="310"/>
      <c r="E108" s="311" t="s">
        <v>1410</v>
      </c>
      <c r="F108" s="312" t="s">
        <v>3097</v>
      </c>
      <c r="G108" s="313">
        <v>142133968.45000002</v>
      </c>
      <c r="H108" s="313">
        <v>105222428.92</v>
      </c>
      <c r="J108" s="487">
        <f t="shared" si="2"/>
        <v>36911539.530000016</v>
      </c>
      <c r="M108" s="277">
        <f>+IFERROR(VLOOKUP(E108,[50]ModelloSP!$A:$E,3,0),0)</f>
        <v>142133968.45000002</v>
      </c>
      <c r="N108" s="550">
        <f t="shared" si="3"/>
        <v>0</v>
      </c>
    </row>
    <row r="109" spans="1:14" s="314" customFormat="1" x14ac:dyDescent="0.2">
      <c r="A109" s="314" t="s">
        <v>3030</v>
      </c>
      <c r="C109" s="310"/>
      <c r="D109" s="315"/>
      <c r="E109" s="316" t="s">
        <v>1412</v>
      </c>
      <c r="F109" s="317" t="s">
        <v>3098</v>
      </c>
      <c r="G109" s="318">
        <v>0</v>
      </c>
      <c r="H109" s="318">
        <v>177.4</v>
      </c>
      <c r="J109" s="487">
        <f t="shared" si="2"/>
        <v>-177.4</v>
      </c>
      <c r="M109" s="277">
        <f>+IFERROR(VLOOKUP(E109,[50]ModelloSP!$A:$E,3,0),0)</f>
        <v>0</v>
      </c>
      <c r="N109" s="550">
        <f t="shared" si="3"/>
        <v>0</v>
      </c>
    </row>
    <row r="110" spans="1:14" x14ac:dyDescent="0.2">
      <c r="C110" s="310" t="s">
        <v>1414</v>
      </c>
      <c r="D110" s="310"/>
      <c r="E110" s="319" t="s">
        <v>3099</v>
      </c>
      <c r="F110" s="328" t="s">
        <v>3100</v>
      </c>
      <c r="G110" s="329">
        <v>0</v>
      </c>
      <c r="H110" s="329">
        <v>0</v>
      </c>
      <c r="J110" s="487">
        <f t="shared" si="2"/>
        <v>0</v>
      </c>
      <c r="M110" s="277">
        <f>+IFERROR(VLOOKUP(E110,[50]ModelloSP!$A:$E,3,0),0)</f>
        <v>0</v>
      </c>
      <c r="N110" s="550">
        <f t="shared" si="3"/>
        <v>0</v>
      </c>
    </row>
    <row r="111" spans="1:14" x14ac:dyDescent="0.2">
      <c r="C111" s="310" t="s">
        <v>1414</v>
      </c>
      <c r="D111" s="310"/>
      <c r="E111" s="319" t="s">
        <v>1417</v>
      </c>
      <c r="F111" s="320" t="s">
        <v>3101</v>
      </c>
      <c r="G111" s="330">
        <v>0</v>
      </c>
      <c r="H111" s="330">
        <v>0</v>
      </c>
      <c r="J111" s="487">
        <f t="shared" si="2"/>
        <v>0</v>
      </c>
      <c r="M111" s="277">
        <f>+IFERROR(VLOOKUP(E111,[50]ModelloSP!$A:$E,3,0),0)</f>
        <v>0</v>
      </c>
      <c r="N111" s="550">
        <f t="shared" si="3"/>
        <v>0</v>
      </c>
    </row>
    <row r="112" spans="1:14" x14ac:dyDescent="0.2">
      <c r="C112" s="310" t="s">
        <v>1419</v>
      </c>
      <c r="D112" s="310"/>
      <c r="E112" s="319" t="s">
        <v>1420</v>
      </c>
      <c r="F112" s="320" t="s">
        <v>3102</v>
      </c>
      <c r="G112" s="330">
        <v>0</v>
      </c>
      <c r="H112" s="330">
        <v>0</v>
      </c>
      <c r="J112" s="487">
        <f t="shared" si="2"/>
        <v>0</v>
      </c>
      <c r="M112" s="277">
        <f>+IFERROR(VLOOKUP(E112,[50]ModelloSP!$A:$E,3,0),0)</f>
        <v>0</v>
      </c>
      <c r="N112" s="550">
        <f t="shared" si="3"/>
        <v>0</v>
      </c>
    </row>
    <row r="113" spans="1:14" x14ac:dyDescent="0.2">
      <c r="C113" s="310"/>
      <c r="D113" s="310"/>
      <c r="E113" s="319" t="s">
        <v>1422</v>
      </c>
      <c r="F113" s="320" t="s">
        <v>3103</v>
      </c>
      <c r="G113" s="330">
        <v>0</v>
      </c>
      <c r="H113" s="330">
        <v>0</v>
      </c>
      <c r="J113" s="487">
        <f t="shared" si="2"/>
        <v>0</v>
      </c>
      <c r="M113" s="277">
        <f>+IFERROR(VLOOKUP(E113,[50]ModelloSP!$A:$E,3,0),0)</f>
        <v>0</v>
      </c>
      <c r="N113" s="550">
        <f t="shared" si="3"/>
        <v>0</v>
      </c>
    </row>
    <row r="114" spans="1:14" x14ac:dyDescent="0.2">
      <c r="C114" s="310" t="s">
        <v>1414</v>
      </c>
      <c r="D114" s="310"/>
      <c r="E114" s="319" t="s">
        <v>1424</v>
      </c>
      <c r="F114" s="320" t="s">
        <v>3104</v>
      </c>
      <c r="G114" s="330">
        <v>0</v>
      </c>
      <c r="H114" s="330">
        <v>0</v>
      </c>
      <c r="J114" s="487">
        <f t="shared" si="2"/>
        <v>0</v>
      </c>
      <c r="M114" s="277">
        <f>+IFERROR(VLOOKUP(E114,[50]ModelloSP!$A:$E,3,0),0)</f>
        <v>0</v>
      </c>
      <c r="N114" s="550">
        <f t="shared" si="3"/>
        <v>0</v>
      </c>
    </row>
    <row r="115" spans="1:14" x14ac:dyDescent="0.2">
      <c r="C115" s="310" t="s">
        <v>1414</v>
      </c>
      <c r="D115" s="310"/>
      <c r="E115" s="319" t="s">
        <v>1426</v>
      </c>
      <c r="F115" s="320" t="s">
        <v>3105</v>
      </c>
      <c r="G115" s="330">
        <v>0</v>
      </c>
      <c r="H115" s="330">
        <v>0</v>
      </c>
      <c r="J115" s="487">
        <f t="shared" si="2"/>
        <v>0</v>
      </c>
      <c r="M115" s="277">
        <f>+IFERROR(VLOOKUP(E115,[50]ModelloSP!$A:$E,3,0),0)</f>
        <v>0</v>
      </c>
      <c r="N115" s="550">
        <f t="shared" si="3"/>
        <v>0</v>
      </c>
    </row>
    <row r="116" spans="1:14" x14ac:dyDescent="0.2">
      <c r="C116" s="310" t="s">
        <v>1414</v>
      </c>
      <c r="D116" s="310"/>
      <c r="E116" s="319" t="s">
        <v>1428</v>
      </c>
      <c r="F116" s="320" t="s">
        <v>3106</v>
      </c>
      <c r="G116" s="330">
        <v>0</v>
      </c>
      <c r="H116" s="330">
        <v>0</v>
      </c>
      <c r="J116" s="487">
        <f t="shared" si="2"/>
        <v>0</v>
      </c>
      <c r="M116" s="277">
        <f>+IFERROR(VLOOKUP(E116,[50]ModelloSP!$A:$E,3,0),0)</f>
        <v>0</v>
      </c>
      <c r="N116" s="550">
        <f t="shared" si="3"/>
        <v>0</v>
      </c>
    </row>
    <row r="117" spans="1:14" x14ac:dyDescent="0.2">
      <c r="C117" s="310" t="s">
        <v>1414</v>
      </c>
      <c r="D117" s="310"/>
      <c r="E117" s="319" t="s">
        <v>3107</v>
      </c>
      <c r="F117" s="320" t="s">
        <v>3108</v>
      </c>
      <c r="G117" s="330">
        <v>0</v>
      </c>
      <c r="H117" s="330">
        <v>0</v>
      </c>
      <c r="J117" s="487">
        <f t="shared" si="2"/>
        <v>0</v>
      </c>
      <c r="M117" s="277">
        <f>+IFERROR(VLOOKUP(E117,[50]ModelloSP!$A:$E,3,0),0)</f>
        <v>0</v>
      </c>
      <c r="N117" s="550">
        <f t="shared" si="3"/>
        <v>0</v>
      </c>
    </row>
    <row r="118" spans="1:14" x14ac:dyDescent="0.2">
      <c r="C118" s="310" t="s">
        <v>1414</v>
      </c>
      <c r="D118" s="310"/>
      <c r="E118" s="319" t="s">
        <v>1430</v>
      </c>
      <c r="F118" s="331" t="s">
        <v>3109</v>
      </c>
      <c r="G118" s="330">
        <v>0</v>
      </c>
      <c r="H118" s="330">
        <v>0</v>
      </c>
      <c r="J118" s="487">
        <f t="shared" si="2"/>
        <v>0</v>
      </c>
      <c r="M118" s="277">
        <f>+IFERROR(VLOOKUP(E118,[50]ModelloSP!$A:$E,3,0),0)</f>
        <v>0</v>
      </c>
      <c r="N118" s="550">
        <f t="shared" si="3"/>
        <v>0</v>
      </c>
    </row>
    <row r="119" spans="1:14" x14ac:dyDescent="0.2">
      <c r="A119" s="294" t="s">
        <v>3030</v>
      </c>
      <c r="C119" s="310"/>
      <c r="D119" s="310"/>
      <c r="E119" s="319" t="s">
        <v>1432</v>
      </c>
      <c r="F119" s="331" t="s">
        <v>3110</v>
      </c>
      <c r="G119" s="330">
        <v>0</v>
      </c>
      <c r="H119" s="330">
        <v>0</v>
      </c>
      <c r="J119" s="487">
        <f t="shared" si="2"/>
        <v>0</v>
      </c>
      <c r="M119" s="277">
        <f>+IFERROR(VLOOKUP(E119,[50]ModelloSP!$A:$E,3,0),0)</f>
        <v>0</v>
      </c>
      <c r="N119" s="550">
        <f t="shared" si="3"/>
        <v>0</v>
      </c>
    </row>
    <row r="120" spans="1:14" x14ac:dyDescent="0.2">
      <c r="C120" s="310" t="s">
        <v>1414</v>
      </c>
      <c r="D120" s="310"/>
      <c r="E120" s="319" t="s">
        <v>1434</v>
      </c>
      <c r="F120" s="331" t="s">
        <v>3111</v>
      </c>
      <c r="G120" s="330">
        <v>0</v>
      </c>
      <c r="H120" s="330">
        <v>0</v>
      </c>
      <c r="J120" s="487">
        <f t="shared" si="2"/>
        <v>0</v>
      </c>
      <c r="M120" s="277">
        <f>+IFERROR(VLOOKUP(E120,[50]ModelloSP!$A:$E,3,0),0)</f>
        <v>0</v>
      </c>
      <c r="N120" s="550">
        <f t="shared" si="3"/>
        <v>0</v>
      </c>
    </row>
    <row r="121" spans="1:14" x14ac:dyDescent="0.2">
      <c r="C121" s="310" t="s">
        <v>1414</v>
      </c>
      <c r="D121" s="310"/>
      <c r="E121" s="319" t="s">
        <v>1436</v>
      </c>
      <c r="F121" s="331" t="s">
        <v>3112</v>
      </c>
      <c r="G121" s="330">
        <v>0</v>
      </c>
      <c r="H121" s="330">
        <v>0</v>
      </c>
      <c r="J121" s="487">
        <f t="shared" si="2"/>
        <v>0</v>
      </c>
      <c r="M121" s="277">
        <f>+IFERROR(VLOOKUP(E121,[50]ModelloSP!$A:$E,3,0),0)</f>
        <v>0</v>
      </c>
      <c r="N121" s="550">
        <f t="shared" si="3"/>
        <v>0</v>
      </c>
    </row>
    <row r="122" spans="1:14" x14ac:dyDescent="0.2">
      <c r="C122" s="310" t="s">
        <v>1414</v>
      </c>
      <c r="D122" s="310"/>
      <c r="E122" s="319" t="s">
        <v>1438</v>
      </c>
      <c r="F122" s="331" t="s">
        <v>3113</v>
      </c>
      <c r="G122" s="330">
        <v>0</v>
      </c>
      <c r="H122" s="330">
        <v>0</v>
      </c>
      <c r="J122" s="487">
        <f t="shared" si="2"/>
        <v>0</v>
      </c>
      <c r="M122" s="277">
        <f>+IFERROR(VLOOKUP(E122,[50]ModelloSP!$A:$E,3,0),0)</f>
        <v>0</v>
      </c>
      <c r="N122" s="550">
        <f t="shared" si="3"/>
        <v>0</v>
      </c>
    </row>
    <row r="123" spans="1:14" x14ac:dyDescent="0.2">
      <c r="C123" s="310" t="s">
        <v>1414</v>
      </c>
      <c r="D123" s="310"/>
      <c r="E123" s="319" t="s">
        <v>1440</v>
      </c>
      <c r="F123" s="331" t="s">
        <v>3114</v>
      </c>
      <c r="G123" s="330">
        <v>0</v>
      </c>
      <c r="H123" s="330">
        <v>0</v>
      </c>
      <c r="J123" s="487">
        <f t="shared" si="2"/>
        <v>0</v>
      </c>
      <c r="M123" s="277">
        <f>+IFERROR(VLOOKUP(E123,[50]ModelloSP!$A:$E,3,0),0)</f>
        <v>0</v>
      </c>
      <c r="N123" s="550">
        <f t="shared" si="3"/>
        <v>0</v>
      </c>
    </row>
    <row r="124" spans="1:14" x14ac:dyDescent="0.2">
      <c r="C124" s="310"/>
      <c r="D124" s="310"/>
      <c r="E124" s="319" t="s">
        <v>1442</v>
      </c>
      <c r="F124" s="331" t="s">
        <v>3115</v>
      </c>
      <c r="G124" s="330">
        <v>0</v>
      </c>
      <c r="H124" s="330">
        <v>177.4</v>
      </c>
      <c r="J124" s="487">
        <f t="shared" si="2"/>
        <v>-177.4</v>
      </c>
      <c r="M124" s="277">
        <f>+IFERROR(VLOOKUP(E124,[50]ModelloSP!$A:$E,3,0),0)</f>
        <v>0</v>
      </c>
      <c r="N124" s="550">
        <f t="shared" si="3"/>
        <v>0</v>
      </c>
    </row>
    <row r="125" spans="1:14" x14ac:dyDescent="0.2">
      <c r="A125" s="294" t="s">
        <v>3030</v>
      </c>
      <c r="C125" s="310"/>
      <c r="D125" s="310"/>
      <c r="E125" s="311" t="s">
        <v>1444</v>
      </c>
      <c r="F125" s="317" t="s">
        <v>3116</v>
      </c>
      <c r="G125" s="318">
        <v>128659400.76000001</v>
      </c>
      <c r="H125" s="318">
        <v>86066536.150000006</v>
      </c>
      <c r="J125" s="487">
        <f t="shared" si="2"/>
        <v>42592864.609999999</v>
      </c>
      <c r="M125" s="277">
        <f>+IFERROR(VLOOKUP(E125,[50]ModelloSP!$A:$E,3,0),0)</f>
        <v>128659400.76000001</v>
      </c>
      <c r="N125" s="550">
        <f t="shared" si="3"/>
        <v>0</v>
      </c>
    </row>
    <row r="126" spans="1:14" x14ac:dyDescent="0.2">
      <c r="A126" s="294" t="s">
        <v>3030</v>
      </c>
      <c r="C126" s="310"/>
      <c r="D126" s="310"/>
      <c r="E126" s="319" t="s">
        <v>1446</v>
      </c>
      <c r="F126" s="320" t="s">
        <v>3117</v>
      </c>
      <c r="G126" s="330">
        <v>75488998.079999998</v>
      </c>
      <c r="H126" s="330">
        <v>55146013.259999998</v>
      </c>
      <c r="J126" s="487">
        <f t="shared" si="2"/>
        <v>20342984.82</v>
      </c>
      <c r="M126" s="277">
        <f>+IFERROR(VLOOKUP(E126,[50]ModelloSP!$A:$E,3,0),0)</f>
        <v>75488998.079999998</v>
      </c>
      <c r="N126" s="550">
        <f t="shared" si="3"/>
        <v>0</v>
      </c>
    </row>
    <row r="127" spans="1:14" x14ac:dyDescent="0.2">
      <c r="C127" s="310" t="s">
        <v>1448</v>
      </c>
      <c r="D127" s="310"/>
      <c r="E127" s="319" t="s">
        <v>1453</v>
      </c>
      <c r="F127" s="320" t="s">
        <v>3118</v>
      </c>
      <c r="G127" s="330">
        <v>59796362.369999997</v>
      </c>
      <c r="H127" s="330">
        <v>45839385.43</v>
      </c>
      <c r="J127" s="487">
        <f t="shared" si="2"/>
        <v>13956976.939999998</v>
      </c>
      <c r="M127" s="277">
        <f>+IFERROR(VLOOKUP(E127,[50]ModelloSP!$A:$E,3,0),0)</f>
        <v>59796362.369999997</v>
      </c>
      <c r="N127" s="550">
        <f t="shared" si="3"/>
        <v>0</v>
      </c>
    </row>
    <row r="128" spans="1:14" x14ac:dyDescent="0.2">
      <c r="C128" s="310" t="s">
        <v>164</v>
      </c>
      <c r="D128" s="310"/>
      <c r="E128" s="319" t="s">
        <v>1455</v>
      </c>
      <c r="F128" s="320" t="s">
        <v>3119</v>
      </c>
      <c r="G128" s="330">
        <v>0</v>
      </c>
      <c r="H128" s="330">
        <v>0</v>
      </c>
      <c r="J128" s="487">
        <f t="shared" si="2"/>
        <v>0</v>
      </c>
      <c r="M128" s="277">
        <f>+IFERROR(VLOOKUP(E128,[50]ModelloSP!$A:$E,3,0),0)</f>
        <v>0</v>
      </c>
      <c r="N128" s="550">
        <f t="shared" si="3"/>
        <v>0</v>
      </c>
    </row>
    <row r="129" spans="1:14" x14ac:dyDescent="0.2">
      <c r="C129" s="310" t="s">
        <v>1448</v>
      </c>
      <c r="D129" s="310"/>
      <c r="E129" s="319" t="s">
        <v>1457</v>
      </c>
      <c r="F129" s="320" t="s">
        <v>3120</v>
      </c>
      <c r="G129" s="330">
        <v>0</v>
      </c>
      <c r="H129" s="330">
        <v>0</v>
      </c>
      <c r="J129" s="487">
        <f t="shared" si="2"/>
        <v>0</v>
      </c>
      <c r="M129" s="277">
        <f>+IFERROR(VLOOKUP(E129,[50]ModelloSP!$A:$E,3,0),0)</f>
        <v>0</v>
      </c>
      <c r="N129" s="550">
        <f t="shared" si="3"/>
        <v>0</v>
      </c>
    </row>
    <row r="130" spans="1:14" x14ac:dyDescent="0.2">
      <c r="C130" s="310" t="s">
        <v>1448</v>
      </c>
      <c r="D130" s="310"/>
      <c r="E130" s="319" t="s">
        <v>1459</v>
      </c>
      <c r="F130" s="320" t="s">
        <v>3121</v>
      </c>
      <c r="G130" s="330">
        <v>0</v>
      </c>
      <c r="H130" s="330">
        <v>0</v>
      </c>
      <c r="J130" s="487">
        <f t="shared" si="2"/>
        <v>0</v>
      </c>
      <c r="M130" s="277">
        <f>+IFERROR(VLOOKUP(E130,[50]ModelloSP!$A:$E,3,0),0)</f>
        <v>0</v>
      </c>
      <c r="N130" s="550">
        <f t="shared" si="3"/>
        <v>0</v>
      </c>
    </row>
    <row r="131" spans="1:14" x14ac:dyDescent="0.2">
      <c r="C131" s="310" t="s">
        <v>1448</v>
      </c>
      <c r="D131" s="310"/>
      <c r="E131" s="319" t="s">
        <v>1461</v>
      </c>
      <c r="F131" s="320" t="s">
        <v>3122</v>
      </c>
      <c r="G131" s="330">
        <v>0</v>
      </c>
      <c r="H131" s="330">
        <v>0</v>
      </c>
      <c r="J131" s="487">
        <f t="shared" si="2"/>
        <v>0</v>
      </c>
      <c r="M131" s="277">
        <f>+IFERROR(VLOOKUP(E131,[50]ModelloSP!$A:$E,3,0),0)</f>
        <v>0</v>
      </c>
      <c r="N131" s="550">
        <f t="shared" si="3"/>
        <v>0</v>
      </c>
    </row>
    <row r="132" spans="1:14" x14ac:dyDescent="0.2">
      <c r="C132" s="310" t="s">
        <v>1448</v>
      </c>
      <c r="D132" s="310"/>
      <c r="E132" s="319" t="s">
        <v>1463</v>
      </c>
      <c r="F132" s="320" t="s">
        <v>3123</v>
      </c>
      <c r="G132" s="330">
        <v>0</v>
      </c>
      <c r="H132" s="330">
        <v>0</v>
      </c>
      <c r="J132" s="487">
        <f t="shared" si="2"/>
        <v>0</v>
      </c>
      <c r="M132" s="277">
        <f>+IFERROR(VLOOKUP(E132,[50]ModelloSP!$A:$E,3,0),0)</f>
        <v>0</v>
      </c>
      <c r="N132" s="550">
        <f t="shared" si="3"/>
        <v>0</v>
      </c>
    </row>
    <row r="133" spans="1:14" x14ac:dyDescent="0.2">
      <c r="C133" s="310" t="s">
        <v>1448</v>
      </c>
      <c r="D133" s="310"/>
      <c r="E133" s="319" t="s">
        <v>1465</v>
      </c>
      <c r="F133" s="320" t="s">
        <v>3124</v>
      </c>
      <c r="G133" s="330">
        <v>15481104.549999999</v>
      </c>
      <c r="H133" s="330">
        <v>9306627.8300000001</v>
      </c>
      <c r="J133" s="487">
        <f t="shared" si="2"/>
        <v>6174476.7199999988</v>
      </c>
      <c r="M133" s="277">
        <f>+IFERROR(VLOOKUP(E133,[50]ModelloSP!$A:$E,3,0),0)</f>
        <v>15481104.549999999</v>
      </c>
      <c r="N133" s="550">
        <f t="shared" si="3"/>
        <v>0</v>
      </c>
    </row>
    <row r="134" spans="1:14" x14ac:dyDescent="0.2">
      <c r="C134" s="310" t="s">
        <v>1448</v>
      </c>
      <c r="D134" s="310"/>
      <c r="E134" s="319" t="s">
        <v>3125</v>
      </c>
      <c r="F134" s="332" t="s">
        <v>3126</v>
      </c>
      <c r="G134" s="330">
        <v>211531.16</v>
      </c>
      <c r="H134" s="330">
        <v>0</v>
      </c>
      <c r="J134" s="487">
        <f t="shared" si="2"/>
        <v>211531.16</v>
      </c>
      <c r="M134" s="277">
        <f>+IFERROR(VLOOKUP(E134,[50]ModelloSP!$A:$E,3,0),0)</f>
        <v>211531.16</v>
      </c>
      <c r="N134" s="550">
        <f t="shared" si="3"/>
        <v>0</v>
      </c>
    </row>
    <row r="135" spans="1:14" x14ac:dyDescent="0.2">
      <c r="C135" s="310" t="s">
        <v>1448</v>
      </c>
      <c r="D135" s="310"/>
      <c r="E135" s="319" t="s">
        <v>1467</v>
      </c>
      <c r="F135" s="320" t="s">
        <v>3127</v>
      </c>
      <c r="G135" s="330">
        <v>0</v>
      </c>
      <c r="H135" s="330">
        <v>0</v>
      </c>
      <c r="J135" s="487">
        <f t="shared" si="2"/>
        <v>0</v>
      </c>
      <c r="M135" s="277">
        <f>+IFERROR(VLOOKUP(E135,[50]ModelloSP!$A:$E,3,0),0)</f>
        <v>0</v>
      </c>
      <c r="N135" s="550">
        <f t="shared" si="3"/>
        <v>0</v>
      </c>
    </row>
    <row r="136" spans="1:14" x14ac:dyDescent="0.2">
      <c r="C136" s="310" t="s">
        <v>1448</v>
      </c>
      <c r="D136" s="310"/>
      <c r="E136" s="319" t="s">
        <v>3128</v>
      </c>
      <c r="F136" s="320" t="s">
        <v>3129</v>
      </c>
      <c r="G136" s="330">
        <v>0</v>
      </c>
      <c r="H136" s="330">
        <v>0</v>
      </c>
      <c r="J136" s="487">
        <f t="shared" si="2"/>
        <v>0</v>
      </c>
      <c r="M136" s="277">
        <f>+IFERROR(VLOOKUP(E136,[50]ModelloSP!$A:$E,3,0),0)</f>
        <v>0</v>
      </c>
      <c r="N136" s="550">
        <f t="shared" si="3"/>
        <v>0</v>
      </c>
    </row>
    <row r="137" spans="1:14" x14ac:dyDescent="0.2">
      <c r="A137" s="294" t="s">
        <v>3030</v>
      </c>
      <c r="C137" s="310"/>
      <c r="D137" s="310"/>
      <c r="E137" s="319" t="s">
        <v>1469</v>
      </c>
      <c r="F137" s="320" t="s">
        <v>3130</v>
      </c>
      <c r="G137" s="330">
        <v>46734731.840000004</v>
      </c>
      <c r="H137" s="330">
        <v>30920522.890000001</v>
      </c>
      <c r="J137" s="487">
        <f t="shared" si="2"/>
        <v>15814208.950000003</v>
      </c>
      <c r="M137" s="277">
        <f>+IFERROR(VLOOKUP(E137,[50]ModelloSP!$A:$E,3,0),0)</f>
        <v>46734731.840000004</v>
      </c>
      <c r="N137" s="550">
        <f t="shared" si="3"/>
        <v>0</v>
      </c>
    </row>
    <row r="138" spans="1:14" x14ac:dyDescent="0.2">
      <c r="C138" s="310" t="s">
        <v>1448</v>
      </c>
      <c r="D138" s="310"/>
      <c r="E138" s="319" t="s">
        <v>1471</v>
      </c>
      <c r="F138" s="320" t="s">
        <v>1472</v>
      </c>
      <c r="G138" s="330">
        <v>46734731.840000004</v>
      </c>
      <c r="H138" s="330">
        <v>30920522.890000001</v>
      </c>
      <c r="J138" s="487">
        <f t="shared" si="2"/>
        <v>15814208.950000003</v>
      </c>
      <c r="M138" s="277">
        <f>+IFERROR(VLOOKUP(E138,[50]ModelloSP!$A:$E,3,0),0)</f>
        <v>46734731.840000004</v>
      </c>
      <c r="N138" s="550">
        <f t="shared" si="3"/>
        <v>0</v>
      </c>
    </row>
    <row r="139" spans="1:14" x14ac:dyDescent="0.2">
      <c r="C139" s="310" t="s">
        <v>1448</v>
      </c>
      <c r="D139" s="310"/>
      <c r="E139" s="319" t="s">
        <v>1473</v>
      </c>
      <c r="F139" s="320" t="s">
        <v>1474</v>
      </c>
      <c r="G139" s="330">
        <v>0</v>
      </c>
      <c r="H139" s="330">
        <v>0</v>
      </c>
      <c r="J139" s="487">
        <f t="shared" ref="J139:J202" si="4">+G139-H139</f>
        <v>0</v>
      </c>
      <c r="M139" s="277">
        <f>+IFERROR(VLOOKUP(E139,[50]ModelloSP!$A:$E,3,0),0)</f>
        <v>0</v>
      </c>
      <c r="N139" s="550">
        <f t="shared" ref="N139:N202" si="5">+G139-M139</f>
        <v>0</v>
      </c>
    </row>
    <row r="140" spans="1:14" x14ac:dyDescent="0.2">
      <c r="C140" s="310" t="s">
        <v>1448</v>
      </c>
      <c r="D140" s="310"/>
      <c r="E140" s="319" t="s">
        <v>1475</v>
      </c>
      <c r="F140" s="320" t="s">
        <v>1476</v>
      </c>
      <c r="G140" s="330">
        <v>0</v>
      </c>
      <c r="H140" s="330">
        <v>0</v>
      </c>
      <c r="J140" s="487">
        <f t="shared" si="4"/>
        <v>0</v>
      </c>
      <c r="M140" s="277">
        <f>+IFERROR(VLOOKUP(E140,[50]ModelloSP!$A:$E,3,0),0)</f>
        <v>0</v>
      </c>
      <c r="N140" s="550">
        <f t="shared" si="5"/>
        <v>0</v>
      </c>
    </row>
    <row r="141" spans="1:14" x14ac:dyDescent="0.2">
      <c r="C141" s="310" t="s">
        <v>1448</v>
      </c>
      <c r="D141" s="310"/>
      <c r="E141" s="319" t="s">
        <v>3131</v>
      </c>
      <c r="F141" s="320" t="s">
        <v>3132</v>
      </c>
      <c r="G141" s="330">
        <v>0</v>
      </c>
      <c r="H141" s="330">
        <v>0</v>
      </c>
      <c r="J141" s="487">
        <f t="shared" si="4"/>
        <v>0</v>
      </c>
      <c r="M141" s="277">
        <f>+IFERROR(VLOOKUP(E141,[50]ModelloSP!$A:$E,3,0),0)</f>
        <v>0</v>
      </c>
      <c r="N141" s="550">
        <f t="shared" si="5"/>
        <v>0</v>
      </c>
    </row>
    <row r="142" spans="1:14" x14ac:dyDescent="0.2">
      <c r="C142" s="310" t="s">
        <v>1448</v>
      </c>
      <c r="D142" s="310"/>
      <c r="E142" s="319" t="s">
        <v>1477</v>
      </c>
      <c r="F142" s="320" t="s">
        <v>3133</v>
      </c>
      <c r="G142" s="330">
        <v>0</v>
      </c>
      <c r="H142" s="330">
        <v>0</v>
      </c>
      <c r="J142" s="487">
        <f t="shared" si="4"/>
        <v>0</v>
      </c>
      <c r="M142" s="277">
        <f>+IFERROR(VLOOKUP(E142,[50]ModelloSP!$A:$E,3,0),0)</f>
        <v>0</v>
      </c>
      <c r="N142" s="550">
        <f t="shared" si="5"/>
        <v>0</v>
      </c>
    </row>
    <row r="143" spans="1:14" x14ac:dyDescent="0.2">
      <c r="C143" s="310" t="s">
        <v>1448</v>
      </c>
      <c r="D143" s="310"/>
      <c r="E143" s="319" t="s">
        <v>1479</v>
      </c>
      <c r="F143" s="333" t="s">
        <v>3134</v>
      </c>
      <c r="G143" s="334">
        <v>0</v>
      </c>
      <c r="H143" s="334">
        <v>0</v>
      </c>
      <c r="J143" s="487">
        <f t="shared" si="4"/>
        <v>0</v>
      </c>
      <c r="M143" s="277">
        <f>+IFERROR(VLOOKUP(E143,[50]ModelloSP!$A:$E,3,0),0)</f>
        <v>0</v>
      </c>
      <c r="N143" s="550">
        <f t="shared" si="5"/>
        <v>0</v>
      </c>
    </row>
    <row r="144" spans="1:14" x14ac:dyDescent="0.2">
      <c r="C144" s="310"/>
      <c r="D144" s="310"/>
      <c r="E144" s="319" t="s">
        <v>3135</v>
      </c>
      <c r="F144" s="335" t="s">
        <v>3136</v>
      </c>
      <c r="G144" s="336">
        <v>6435670.8399999999</v>
      </c>
      <c r="H144" s="336">
        <v>0</v>
      </c>
      <c r="J144" s="487">
        <f t="shared" si="4"/>
        <v>6435670.8399999999</v>
      </c>
      <c r="M144" s="277">
        <f>+IFERROR(VLOOKUP(E144,[50]ModelloSP!$A:$E,3,0),0)</f>
        <v>6435670.8399999999</v>
      </c>
      <c r="N144" s="550">
        <f t="shared" si="5"/>
        <v>0</v>
      </c>
    </row>
    <row r="145" spans="1:14" x14ac:dyDescent="0.2">
      <c r="C145" s="310" t="s">
        <v>1448</v>
      </c>
      <c r="D145" s="310"/>
      <c r="E145" s="319" t="s">
        <v>3137</v>
      </c>
      <c r="F145" s="335" t="s">
        <v>3138</v>
      </c>
      <c r="G145" s="336">
        <v>0</v>
      </c>
      <c r="H145" s="336">
        <v>0</v>
      </c>
      <c r="J145" s="487">
        <f t="shared" si="4"/>
        <v>0</v>
      </c>
      <c r="M145" s="277">
        <f>+IFERROR(VLOOKUP(E145,[50]ModelloSP!$A:$E,3,0),0)</f>
        <v>0</v>
      </c>
      <c r="N145" s="550">
        <f t="shared" si="5"/>
        <v>0</v>
      </c>
    </row>
    <row r="146" spans="1:14" s="314" customFormat="1" x14ac:dyDescent="0.2">
      <c r="C146" s="310"/>
      <c r="D146" s="315"/>
      <c r="E146" s="316" t="s">
        <v>1481</v>
      </c>
      <c r="F146" s="337" t="s">
        <v>3139</v>
      </c>
      <c r="G146" s="338">
        <v>2983107.8299999996</v>
      </c>
      <c r="H146" s="338">
        <v>2735337.8499999996</v>
      </c>
      <c r="J146" s="487">
        <f t="shared" si="4"/>
        <v>247769.97999999998</v>
      </c>
      <c r="M146" s="277">
        <f>+IFERROR(VLOOKUP(E146,[50]ModelloSP!$A:$E,3,0),0)</f>
        <v>2983107.8299999996</v>
      </c>
      <c r="N146" s="550">
        <f t="shared" si="5"/>
        <v>0</v>
      </c>
    </row>
    <row r="147" spans="1:14" s="314" customFormat="1" x14ac:dyDescent="0.2">
      <c r="A147" s="314" t="s">
        <v>3030</v>
      </c>
      <c r="C147" s="310"/>
      <c r="D147" s="315"/>
      <c r="E147" s="316" t="s">
        <v>1483</v>
      </c>
      <c r="F147" s="337" t="s">
        <v>1484</v>
      </c>
      <c r="G147" s="338">
        <v>3320408.57</v>
      </c>
      <c r="H147" s="338">
        <v>2143028.92</v>
      </c>
      <c r="J147" s="487">
        <f t="shared" si="4"/>
        <v>1177379.6499999999</v>
      </c>
      <c r="M147" s="277">
        <f>+IFERROR(VLOOKUP(E147,[50]ModelloSP!$A:$E,3,0),0)</f>
        <v>3320408.57</v>
      </c>
      <c r="N147" s="550">
        <f t="shared" si="5"/>
        <v>0</v>
      </c>
    </row>
    <row r="148" spans="1:14" s="339" customFormat="1" x14ac:dyDescent="0.2">
      <c r="A148" s="339" t="s">
        <v>3030</v>
      </c>
      <c r="B148" s="340"/>
      <c r="C148" s="310"/>
      <c r="D148" s="341"/>
      <c r="E148" s="319" t="s">
        <v>1485</v>
      </c>
      <c r="F148" s="342" t="s">
        <v>1486</v>
      </c>
      <c r="G148" s="330">
        <v>3201400.51</v>
      </c>
      <c r="H148" s="330">
        <v>2065590.86</v>
      </c>
      <c r="I148" s="314"/>
      <c r="J148" s="487">
        <f t="shared" si="4"/>
        <v>1135809.6499999997</v>
      </c>
      <c r="K148" s="314"/>
      <c r="L148" s="314"/>
      <c r="M148" s="277">
        <f>+IFERROR(VLOOKUP(E148,[50]ModelloSP!$A:$E,3,0),0)</f>
        <v>3320408.57</v>
      </c>
      <c r="N148" s="550"/>
    </row>
    <row r="149" spans="1:14" s="339" customFormat="1" x14ac:dyDescent="0.2">
      <c r="B149" s="340"/>
      <c r="C149" s="310" t="s">
        <v>164</v>
      </c>
      <c r="D149" s="341"/>
      <c r="E149" s="319" t="s">
        <v>1487</v>
      </c>
      <c r="F149" s="342" t="s">
        <v>3140</v>
      </c>
      <c r="G149" s="330">
        <v>0</v>
      </c>
      <c r="H149" s="330">
        <v>0</v>
      </c>
      <c r="I149" s="314"/>
      <c r="J149" s="487">
        <f t="shared" si="4"/>
        <v>0</v>
      </c>
      <c r="K149" s="314"/>
      <c r="L149" s="314"/>
      <c r="M149" s="277">
        <f>+IFERROR(VLOOKUP(E149,[50]ModelloSP!$A:$E,3,0),0)</f>
        <v>0</v>
      </c>
      <c r="N149" s="550">
        <f t="shared" si="5"/>
        <v>0</v>
      </c>
    </row>
    <row r="150" spans="1:14" s="339" customFormat="1" x14ac:dyDescent="0.2">
      <c r="B150" s="340"/>
      <c r="C150" s="310" t="s">
        <v>164</v>
      </c>
      <c r="D150" s="341"/>
      <c r="E150" s="319" t="s">
        <v>1489</v>
      </c>
      <c r="F150" s="342" t="s">
        <v>3141</v>
      </c>
      <c r="G150" s="330">
        <v>0</v>
      </c>
      <c r="H150" s="330">
        <v>0</v>
      </c>
      <c r="I150" s="314"/>
      <c r="J150" s="487">
        <f t="shared" si="4"/>
        <v>0</v>
      </c>
      <c r="K150" s="314"/>
      <c r="L150" s="314"/>
      <c r="M150" s="277">
        <f>+IFERROR(VLOOKUP(E150,[50]ModelloSP!$A:$E,3,0),0)</f>
        <v>0</v>
      </c>
      <c r="N150" s="550">
        <f t="shared" si="5"/>
        <v>0</v>
      </c>
    </row>
    <row r="151" spans="1:14" s="339" customFormat="1" x14ac:dyDescent="0.2">
      <c r="B151" s="340"/>
      <c r="C151" s="310" t="s">
        <v>164</v>
      </c>
      <c r="D151" s="341"/>
      <c r="E151" s="319" t="s">
        <v>1491</v>
      </c>
      <c r="F151" s="342" t="s">
        <v>3142</v>
      </c>
      <c r="G151" s="330">
        <v>3201400.51</v>
      </c>
      <c r="H151" s="330">
        <v>2065590.86</v>
      </c>
      <c r="I151" s="314"/>
      <c r="J151" s="487">
        <f t="shared" si="4"/>
        <v>1135809.6499999997</v>
      </c>
      <c r="K151" s="314"/>
      <c r="L151" s="314"/>
      <c r="M151" s="277">
        <f>+IFERROR(VLOOKUP(E151,[50]ModelloSP!$A:$E,3,0),0)</f>
        <v>3201400.51</v>
      </c>
      <c r="N151" s="550">
        <f t="shared" si="5"/>
        <v>0</v>
      </c>
    </row>
    <row r="152" spans="1:14" s="339" customFormat="1" x14ac:dyDescent="0.2">
      <c r="B152" s="340"/>
      <c r="C152" s="310" t="s">
        <v>1448</v>
      </c>
      <c r="D152" s="341"/>
      <c r="E152" s="319" t="s">
        <v>1493</v>
      </c>
      <c r="F152" s="320" t="s">
        <v>3143</v>
      </c>
      <c r="G152" s="330">
        <v>0</v>
      </c>
      <c r="H152" s="330">
        <v>0</v>
      </c>
      <c r="I152" s="314"/>
      <c r="J152" s="487">
        <f t="shared" si="4"/>
        <v>0</v>
      </c>
      <c r="K152" s="314"/>
      <c r="L152" s="314"/>
      <c r="M152" s="277">
        <f>+IFERROR(VLOOKUP(E152,[50]ModelloSP!$A:$E,3,0),0)</f>
        <v>0</v>
      </c>
      <c r="N152" s="550">
        <f t="shared" si="5"/>
        <v>0</v>
      </c>
    </row>
    <row r="153" spans="1:14" s="339" customFormat="1" x14ac:dyDescent="0.2">
      <c r="B153" s="340"/>
      <c r="C153" s="310" t="s">
        <v>1448</v>
      </c>
      <c r="D153" s="341"/>
      <c r="E153" s="319" t="s">
        <v>3144</v>
      </c>
      <c r="F153" s="320" t="s">
        <v>3145</v>
      </c>
      <c r="G153" s="330">
        <v>0</v>
      </c>
      <c r="H153" s="330">
        <v>0</v>
      </c>
      <c r="I153" s="314"/>
      <c r="J153" s="487">
        <f t="shared" si="4"/>
        <v>0</v>
      </c>
      <c r="K153" s="314"/>
      <c r="L153" s="314"/>
      <c r="M153" s="277">
        <f>+IFERROR(VLOOKUP(E153,[50]ModelloSP!$A:$E,3,0),0)</f>
        <v>0</v>
      </c>
      <c r="N153" s="550">
        <f t="shared" si="5"/>
        <v>0</v>
      </c>
    </row>
    <row r="154" spans="1:14" s="339" customFormat="1" x14ac:dyDescent="0.2">
      <c r="B154" s="340"/>
      <c r="C154" s="310" t="s">
        <v>1414</v>
      </c>
      <c r="D154" s="341"/>
      <c r="E154" s="319" t="s">
        <v>1495</v>
      </c>
      <c r="F154" s="320" t="s">
        <v>3146</v>
      </c>
      <c r="G154" s="330">
        <v>119008.06</v>
      </c>
      <c r="H154" s="330">
        <v>77438.06</v>
      </c>
      <c r="I154" s="314"/>
      <c r="J154" s="487">
        <f t="shared" si="4"/>
        <v>41570</v>
      </c>
      <c r="K154" s="314"/>
      <c r="L154" s="314"/>
      <c r="M154" s="277">
        <f>+IFERROR(VLOOKUP(E154,[50]ModelloSP!$A:$E,3,0),0)</f>
        <v>119008.06</v>
      </c>
      <c r="N154" s="550">
        <f t="shared" si="5"/>
        <v>0</v>
      </c>
    </row>
    <row r="155" spans="1:14" s="343" customFormat="1" x14ac:dyDescent="0.2">
      <c r="C155" s="310" t="s">
        <v>164</v>
      </c>
      <c r="D155" s="341"/>
      <c r="E155" s="319" t="s">
        <v>3147</v>
      </c>
      <c r="F155" s="320" t="s">
        <v>3148</v>
      </c>
      <c r="G155" s="321">
        <v>0</v>
      </c>
      <c r="H155" s="321">
        <v>0</v>
      </c>
      <c r="I155" s="314"/>
      <c r="J155" s="487">
        <f t="shared" si="4"/>
        <v>0</v>
      </c>
      <c r="K155" s="314"/>
      <c r="L155" s="314"/>
      <c r="M155" s="277">
        <f>+IFERROR(VLOOKUP(E155,[50]ModelloSP!$A:$E,3,0),0)</f>
        <v>0</v>
      </c>
      <c r="N155" s="550">
        <f t="shared" si="5"/>
        <v>0</v>
      </c>
    </row>
    <row r="156" spans="1:14" s="314" customFormat="1" x14ac:dyDescent="0.2">
      <c r="A156" s="314" t="s">
        <v>3030</v>
      </c>
      <c r="C156" s="310"/>
      <c r="D156" s="315"/>
      <c r="E156" s="316" t="s">
        <v>1497</v>
      </c>
      <c r="F156" s="337" t="s">
        <v>3149</v>
      </c>
      <c r="G156" s="338">
        <v>619328.74</v>
      </c>
      <c r="H156" s="338">
        <v>837002.66</v>
      </c>
      <c r="J156" s="487">
        <f t="shared" si="4"/>
        <v>-217673.92000000004</v>
      </c>
      <c r="M156" s="277">
        <f>+IFERROR(VLOOKUP(E156,[50]ModelloSP!$A:$E,3,0),0)</f>
        <v>619328.74</v>
      </c>
      <c r="N156" s="550">
        <f t="shared" si="5"/>
        <v>0</v>
      </c>
    </row>
    <row r="157" spans="1:14" s="314" customFormat="1" x14ac:dyDescent="0.2">
      <c r="C157" s="310"/>
      <c r="D157" s="315"/>
      <c r="E157" s="326" t="s">
        <v>1499</v>
      </c>
      <c r="F157" s="320" t="s">
        <v>3150</v>
      </c>
      <c r="G157" s="321">
        <v>55</v>
      </c>
      <c r="H157" s="321">
        <v>55</v>
      </c>
      <c r="J157" s="487">
        <f t="shared" si="4"/>
        <v>0</v>
      </c>
      <c r="M157" s="277">
        <f>+IFERROR(VLOOKUP(E157,[50]ModelloSP!$A:$E,3,0),0)</f>
        <v>55</v>
      </c>
      <c r="N157" s="550">
        <f t="shared" si="5"/>
        <v>0</v>
      </c>
    </row>
    <row r="158" spans="1:14" s="314" customFormat="1" x14ac:dyDescent="0.2">
      <c r="C158" s="310"/>
      <c r="D158" s="315"/>
      <c r="E158" s="326" t="s">
        <v>1501</v>
      </c>
      <c r="F158" s="320" t="s">
        <v>3151</v>
      </c>
      <c r="G158" s="321">
        <v>0</v>
      </c>
      <c r="H158" s="321">
        <v>0</v>
      </c>
      <c r="J158" s="487">
        <f t="shared" si="4"/>
        <v>0</v>
      </c>
      <c r="M158" s="277">
        <f>+IFERROR(VLOOKUP(E158,[50]ModelloSP!$A:$E,3,0),0)</f>
        <v>0</v>
      </c>
      <c r="N158" s="550">
        <f t="shared" si="5"/>
        <v>0</v>
      </c>
    </row>
    <row r="159" spans="1:14" s="314" customFormat="1" x14ac:dyDescent="0.2">
      <c r="C159" s="310"/>
      <c r="D159" s="315"/>
      <c r="E159" s="326" t="s">
        <v>1503</v>
      </c>
      <c r="F159" s="320" t="s">
        <v>3152</v>
      </c>
      <c r="G159" s="321">
        <v>619273.74</v>
      </c>
      <c r="H159" s="321">
        <v>836947.66</v>
      </c>
      <c r="J159" s="487">
        <f t="shared" si="4"/>
        <v>-217673.92000000004</v>
      </c>
      <c r="M159" s="277">
        <f>+IFERROR(VLOOKUP(E159,[50]ModelloSP!$A:$E,3,0),0)</f>
        <v>619273.74</v>
      </c>
      <c r="N159" s="550">
        <f t="shared" si="5"/>
        <v>0</v>
      </c>
    </row>
    <row r="160" spans="1:14" s="314" customFormat="1" x14ac:dyDescent="0.2">
      <c r="C160" s="310"/>
      <c r="D160" s="315"/>
      <c r="E160" s="316" t="s">
        <v>1505</v>
      </c>
      <c r="F160" s="337" t="s">
        <v>1506</v>
      </c>
      <c r="G160" s="338">
        <v>355096.86</v>
      </c>
      <c r="H160" s="338">
        <v>284318.45999999996</v>
      </c>
      <c r="J160" s="487">
        <f t="shared" si="4"/>
        <v>70778.400000000023</v>
      </c>
      <c r="M160" s="277">
        <f>+IFERROR(VLOOKUP(E160,[50]ModelloSP!$A:$E,3,0),0)</f>
        <v>355096.86</v>
      </c>
      <c r="N160" s="550">
        <f t="shared" si="5"/>
        <v>0</v>
      </c>
    </row>
    <row r="161" spans="1:14" s="314" customFormat="1" x14ac:dyDescent="0.2">
      <c r="A161" s="314" t="s">
        <v>3030</v>
      </c>
      <c r="C161" s="310"/>
      <c r="D161" s="315"/>
      <c r="E161" s="316" t="s">
        <v>1507</v>
      </c>
      <c r="F161" s="337" t="s">
        <v>1508</v>
      </c>
      <c r="G161" s="338">
        <v>6196625.6899999995</v>
      </c>
      <c r="H161" s="338">
        <v>13156027.48</v>
      </c>
      <c r="J161" s="487">
        <f t="shared" si="4"/>
        <v>-6959401.790000001</v>
      </c>
      <c r="M161" s="277">
        <f>+IFERROR(VLOOKUP(E161,[50]ModelloSP!$A:$E,3,0),0)</f>
        <v>6196625.6899999995</v>
      </c>
      <c r="N161" s="550">
        <f t="shared" si="5"/>
        <v>0</v>
      </c>
    </row>
    <row r="162" spans="1:14" x14ac:dyDescent="0.2">
      <c r="C162" s="310"/>
      <c r="D162" s="310"/>
      <c r="E162" s="319" t="s">
        <v>1509</v>
      </c>
      <c r="F162" s="320" t="s">
        <v>3153</v>
      </c>
      <c r="G162" s="321">
        <v>833695.22</v>
      </c>
      <c r="H162" s="321">
        <v>694428.57000000007</v>
      </c>
      <c r="J162" s="487">
        <f t="shared" si="4"/>
        <v>139266.64999999991</v>
      </c>
      <c r="M162" s="277">
        <f>+IFERROR(VLOOKUP(E162,[50]ModelloSP!$A:$E,3,0),0)</f>
        <v>833695.22</v>
      </c>
      <c r="N162" s="550">
        <f t="shared" si="5"/>
        <v>0</v>
      </c>
    </row>
    <row r="163" spans="1:14" x14ac:dyDescent="0.2">
      <c r="C163" s="310"/>
      <c r="D163" s="310"/>
      <c r="E163" s="319" t="s">
        <v>1511</v>
      </c>
      <c r="F163" s="320" t="s">
        <v>3154</v>
      </c>
      <c r="G163" s="321">
        <v>0</v>
      </c>
      <c r="H163" s="321">
        <v>0</v>
      </c>
      <c r="J163" s="487">
        <f t="shared" si="4"/>
        <v>0</v>
      </c>
      <c r="M163" s="277">
        <f>+IFERROR(VLOOKUP(E163,[50]ModelloSP!$A:$E,3,0),0)</f>
        <v>0</v>
      </c>
      <c r="N163" s="550">
        <f t="shared" si="5"/>
        <v>0</v>
      </c>
    </row>
    <row r="164" spans="1:14" x14ac:dyDescent="0.2">
      <c r="C164" s="310"/>
      <c r="D164" s="310"/>
      <c r="E164" s="319" t="s">
        <v>1513</v>
      </c>
      <c r="F164" s="320" t="s">
        <v>3155</v>
      </c>
      <c r="G164" s="321">
        <v>53499.42</v>
      </c>
      <c r="H164" s="321">
        <v>8523.2199999999993</v>
      </c>
      <c r="J164" s="487">
        <f t="shared" si="4"/>
        <v>44976.2</v>
      </c>
      <c r="M164" s="277">
        <f>+IFERROR(VLOOKUP(E164,[50]ModelloSP!$A:$E,3,0),0)</f>
        <v>53499.42</v>
      </c>
      <c r="N164" s="550">
        <f t="shared" si="5"/>
        <v>0</v>
      </c>
    </row>
    <row r="165" spans="1:14" x14ac:dyDescent="0.2">
      <c r="C165" s="310"/>
      <c r="D165" s="310"/>
      <c r="E165" s="319" t="s">
        <v>1515</v>
      </c>
      <c r="F165" s="320" t="s">
        <v>3156</v>
      </c>
      <c r="G165" s="321">
        <v>1862</v>
      </c>
      <c r="H165" s="321">
        <v>0</v>
      </c>
      <c r="J165" s="487">
        <f t="shared" si="4"/>
        <v>1862</v>
      </c>
      <c r="M165" s="277">
        <f>+IFERROR(VLOOKUP(E165,[50]ModelloSP!$A:$E,3,0),0)</f>
        <v>0</v>
      </c>
      <c r="N165" s="551">
        <f>+G165-M165</f>
        <v>1862</v>
      </c>
    </row>
    <row r="166" spans="1:14" x14ac:dyDescent="0.2">
      <c r="A166" s="294" t="s">
        <v>3030</v>
      </c>
      <c r="C166" s="310"/>
      <c r="D166" s="310"/>
      <c r="E166" s="319" t="s">
        <v>1517</v>
      </c>
      <c r="F166" s="320" t="s">
        <v>3157</v>
      </c>
      <c r="G166" s="321">
        <v>5307569.05</v>
      </c>
      <c r="H166" s="321">
        <v>12453075.689999999</v>
      </c>
      <c r="J166" s="487">
        <f t="shared" si="4"/>
        <v>-7145506.6399999997</v>
      </c>
      <c r="M166" s="277">
        <f>+IFERROR(VLOOKUP(E166,[50]ModelloSP!$A:$E,3,0),0)</f>
        <v>5309431.05</v>
      </c>
      <c r="N166" s="551">
        <f>+G166-M166</f>
        <v>-1862</v>
      </c>
    </row>
    <row r="167" spans="1:14" x14ac:dyDescent="0.2">
      <c r="C167" s="310"/>
      <c r="D167" s="310"/>
      <c r="E167" s="319" t="s">
        <v>3158</v>
      </c>
      <c r="F167" s="320" t="s">
        <v>3159</v>
      </c>
      <c r="G167" s="321">
        <v>5307569.05</v>
      </c>
      <c r="H167" s="321">
        <v>0</v>
      </c>
      <c r="J167" s="487">
        <f t="shared" si="4"/>
        <v>5307569.05</v>
      </c>
      <c r="M167" s="277">
        <f>+IFERROR(VLOOKUP(E167,[50]ModelloSP!$A:$E,3,0),0)</f>
        <v>5309431.05</v>
      </c>
      <c r="N167" s="551">
        <f>+G167-M167</f>
        <v>-1862</v>
      </c>
    </row>
    <row r="168" spans="1:14" x14ac:dyDescent="0.2">
      <c r="C168" s="310"/>
      <c r="D168" s="310"/>
      <c r="E168" s="319" t="s">
        <v>3160</v>
      </c>
      <c r="F168" s="320" t="s">
        <v>3161</v>
      </c>
      <c r="G168" s="322">
        <v>0</v>
      </c>
      <c r="H168" s="322">
        <v>0</v>
      </c>
      <c r="I168" s="323" t="s">
        <v>3162</v>
      </c>
      <c r="J168" s="487">
        <f t="shared" si="4"/>
        <v>0</v>
      </c>
      <c r="M168" s="277">
        <f>+IFERROR(VLOOKUP(E168,[50]ModelloSP!$A:$E,3,0),0)</f>
        <v>0</v>
      </c>
      <c r="N168" s="550">
        <f t="shared" si="5"/>
        <v>0</v>
      </c>
    </row>
    <row r="169" spans="1:14" x14ac:dyDescent="0.2">
      <c r="A169" s="294" t="s">
        <v>3030</v>
      </c>
      <c r="C169" s="310"/>
      <c r="D169" s="310"/>
      <c r="E169" s="319" t="s">
        <v>3163</v>
      </c>
      <c r="F169" s="320" t="s">
        <v>3164</v>
      </c>
      <c r="G169" s="321">
        <v>0</v>
      </c>
      <c r="H169" s="321">
        <v>0</v>
      </c>
      <c r="J169" s="487">
        <f t="shared" si="4"/>
        <v>0</v>
      </c>
      <c r="M169" s="277">
        <f>+IFERROR(VLOOKUP(E169,[50]ModelloSP!$A:$E,3,0),0)</f>
        <v>0</v>
      </c>
      <c r="N169" s="550">
        <f t="shared" si="5"/>
        <v>0</v>
      </c>
    </row>
    <row r="170" spans="1:14" x14ac:dyDescent="0.2">
      <c r="C170" s="310"/>
      <c r="D170" s="310"/>
      <c r="E170" s="319" t="s">
        <v>3165</v>
      </c>
      <c r="F170" s="320" t="s">
        <v>3166</v>
      </c>
      <c r="G170" s="321">
        <v>0</v>
      </c>
      <c r="H170" s="321">
        <v>0</v>
      </c>
      <c r="J170" s="487">
        <f t="shared" si="4"/>
        <v>0</v>
      </c>
      <c r="M170" s="277">
        <f>+IFERROR(VLOOKUP(E170,[50]ModelloSP!$A:$E,3,0),0)</f>
        <v>0</v>
      </c>
      <c r="N170" s="550">
        <f t="shared" si="5"/>
        <v>0</v>
      </c>
    </row>
    <row r="171" spans="1:14" x14ac:dyDescent="0.2">
      <c r="C171" s="310"/>
      <c r="D171" s="310"/>
      <c r="E171" s="319" t="s">
        <v>3167</v>
      </c>
      <c r="F171" s="320" t="s">
        <v>3168</v>
      </c>
      <c r="G171" s="322">
        <v>0</v>
      </c>
      <c r="H171" s="322">
        <v>0</v>
      </c>
      <c r="I171" s="323" t="s">
        <v>3162</v>
      </c>
      <c r="J171" s="487">
        <f t="shared" si="4"/>
        <v>0</v>
      </c>
      <c r="M171" s="277">
        <f>+IFERROR(VLOOKUP(E171,[50]ModelloSP!$A:$E,3,0),0)</f>
        <v>0</v>
      </c>
      <c r="N171" s="550">
        <f t="shared" si="5"/>
        <v>0</v>
      </c>
    </row>
    <row r="172" spans="1:14" x14ac:dyDescent="0.2">
      <c r="A172" s="294" t="s">
        <v>3030</v>
      </c>
      <c r="C172" s="310"/>
      <c r="D172" s="310"/>
      <c r="E172" s="311" t="s">
        <v>1519</v>
      </c>
      <c r="F172" s="344" t="s">
        <v>3169</v>
      </c>
      <c r="G172" s="345">
        <v>0</v>
      </c>
      <c r="H172" s="345">
        <v>0</v>
      </c>
      <c r="J172" s="474">
        <f t="shared" si="4"/>
        <v>0</v>
      </c>
      <c r="M172" s="277">
        <f>+IFERROR(VLOOKUP(E172,[50]ModelloSP!$A:$E,3,0),0)</f>
        <v>0</v>
      </c>
      <c r="N172" s="550">
        <f t="shared" si="5"/>
        <v>0</v>
      </c>
    </row>
    <row r="173" spans="1:14" s="314" customFormat="1" x14ac:dyDescent="0.2">
      <c r="C173" s="310"/>
      <c r="D173" s="315"/>
      <c r="E173" s="316" t="s">
        <v>1521</v>
      </c>
      <c r="F173" s="337" t="s">
        <v>3170</v>
      </c>
      <c r="G173" s="338">
        <v>0</v>
      </c>
      <c r="H173" s="338">
        <v>0</v>
      </c>
      <c r="J173" s="474">
        <f t="shared" si="4"/>
        <v>0</v>
      </c>
      <c r="M173" s="277">
        <f>+IFERROR(VLOOKUP(E173,[50]ModelloSP!$A:$E,3,0),0)</f>
        <v>0</v>
      </c>
      <c r="N173" s="550">
        <f t="shared" si="5"/>
        <v>0</v>
      </c>
    </row>
    <row r="174" spans="1:14" s="314" customFormat="1" x14ac:dyDescent="0.2">
      <c r="C174" s="310"/>
      <c r="D174" s="315"/>
      <c r="E174" s="316" t="s">
        <v>1523</v>
      </c>
      <c r="F174" s="337" t="s">
        <v>3171</v>
      </c>
      <c r="G174" s="338">
        <v>0</v>
      </c>
      <c r="H174" s="338">
        <v>0</v>
      </c>
      <c r="J174" s="474">
        <f t="shared" si="4"/>
        <v>0</v>
      </c>
      <c r="M174" s="277">
        <f>+IFERROR(VLOOKUP(E174,[50]ModelloSP!$A:$E,3,0),0)</f>
        <v>0</v>
      </c>
      <c r="N174" s="550">
        <f t="shared" si="5"/>
        <v>0</v>
      </c>
    </row>
    <row r="175" spans="1:14" x14ac:dyDescent="0.2">
      <c r="A175" s="294" t="s">
        <v>3030</v>
      </c>
      <c r="C175" s="310"/>
      <c r="D175" s="310"/>
      <c r="E175" s="311" t="s">
        <v>1525</v>
      </c>
      <c r="F175" s="344" t="s">
        <v>3172</v>
      </c>
      <c r="G175" s="345">
        <v>18850962.690000001</v>
      </c>
      <c r="H175" s="345">
        <v>54229159.390000001</v>
      </c>
      <c r="J175" s="474">
        <f t="shared" si="4"/>
        <v>-35378196.700000003</v>
      </c>
      <c r="M175" s="277">
        <f>+IFERROR(VLOOKUP(E175,[50]ModelloSP!$A:$E,3,0),0)</f>
        <v>18850962.690000001</v>
      </c>
      <c r="N175" s="550">
        <f t="shared" si="5"/>
        <v>0</v>
      </c>
    </row>
    <row r="176" spans="1:14" s="314" customFormat="1" x14ac:dyDescent="0.2">
      <c r="C176" s="310"/>
      <c r="D176" s="315"/>
      <c r="E176" s="316" t="s">
        <v>1527</v>
      </c>
      <c r="F176" s="337" t="s">
        <v>3173</v>
      </c>
      <c r="G176" s="346">
        <v>196785.7</v>
      </c>
      <c r="H176" s="346">
        <v>406797.64000000007</v>
      </c>
      <c r="J176" s="474">
        <f t="shared" si="4"/>
        <v>-210011.94000000006</v>
      </c>
      <c r="M176" s="277">
        <f>+IFERROR(VLOOKUP(E176,[50]ModelloSP!$A:$E,3,0),0)</f>
        <v>196785.7</v>
      </c>
      <c r="N176" s="550">
        <f t="shared" si="5"/>
        <v>0</v>
      </c>
    </row>
    <row r="177" spans="1:14" s="314" customFormat="1" x14ac:dyDescent="0.2">
      <c r="C177" s="310"/>
      <c r="D177" s="315"/>
      <c r="E177" s="316" t="s">
        <v>1529</v>
      </c>
      <c r="F177" s="337" t="s">
        <v>3174</v>
      </c>
      <c r="G177" s="346">
        <v>17826274.760000002</v>
      </c>
      <c r="H177" s="346">
        <v>53473695.420000002</v>
      </c>
      <c r="J177" s="474">
        <f t="shared" si="4"/>
        <v>-35647420.659999996</v>
      </c>
      <c r="M177" s="277">
        <f>+IFERROR(VLOOKUP(E177,[50]ModelloSP!$A:$E,3,0),0)</f>
        <v>17826274.760000002</v>
      </c>
      <c r="N177" s="550">
        <f t="shared" si="5"/>
        <v>0</v>
      </c>
    </row>
    <row r="178" spans="1:14" s="314" customFormat="1" x14ac:dyDescent="0.2">
      <c r="C178" s="310"/>
      <c r="D178" s="315"/>
      <c r="E178" s="316" t="s">
        <v>1531</v>
      </c>
      <c r="F178" s="337" t="s">
        <v>3175</v>
      </c>
      <c r="G178" s="346">
        <v>0</v>
      </c>
      <c r="H178" s="346">
        <v>0</v>
      </c>
      <c r="J178" s="474">
        <f t="shared" si="4"/>
        <v>0</v>
      </c>
      <c r="M178" s="277">
        <f>+IFERROR(VLOOKUP(E178,[50]ModelloSP!$A:$E,3,0),0)</f>
        <v>0</v>
      </c>
      <c r="N178" s="550">
        <f t="shared" si="5"/>
        <v>0</v>
      </c>
    </row>
    <row r="179" spans="1:14" s="314" customFormat="1" x14ac:dyDescent="0.2">
      <c r="C179" s="310"/>
      <c r="D179" s="315"/>
      <c r="E179" s="316" t="s">
        <v>1533</v>
      </c>
      <c r="F179" s="337" t="s">
        <v>1534</v>
      </c>
      <c r="G179" s="346">
        <v>827902.23</v>
      </c>
      <c r="H179" s="346">
        <v>348666.32999999996</v>
      </c>
      <c r="J179" s="474">
        <f t="shared" si="4"/>
        <v>479235.9</v>
      </c>
      <c r="M179" s="277">
        <f>+IFERROR(VLOOKUP(E179,[50]ModelloSP!$A:$E,3,0),0)</f>
        <v>827902.23</v>
      </c>
      <c r="N179" s="550">
        <f t="shared" si="5"/>
        <v>0</v>
      </c>
    </row>
    <row r="180" spans="1:14" x14ac:dyDescent="0.2">
      <c r="A180" s="294" t="s">
        <v>3030</v>
      </c>
      <c r="C180" s="310"/>
      <c r="D180" s="310"/>
      <c r="E180" s="311" t="s">
        <v>1535</v>
      </c>
      <c r="F180" s="344" t="s">
        <v>3176</v>
      </c>
      <c r="G180" s="345">
        <v>25896.66</v>
      </c>
      <c r="H180" s="345">
        <v>18126.399999999998</v>
      </c>
      <c r="J180" s="487">
        <f t="shared" si="4"/>
        <v>7770.260000000002</v>
      </c>
      <c r="M180" s="277">
        <f>+IFERROR(VLOOKUP(E180,[50]ModelloSP!$A:$E,3,0),0)</f>
        <v>25896.66</v>
      </c>
      <c r="N180" s="550">
        <f t="shared" si="5"/>
        <v>0</v>
      </c>
    </row>
    <row r="181" spans="1:14" s="314" customFormat="1" x14ac:dyDescent="0.2">
      <c r="A181" s="314" t="s">
        <v>3030</v>
      </c>
      <c r="C181" s="310"/>
      <c r="D181" s="315"/>
      <c r="E181" s="316" t="s">
        <v>1537</v>
      </c>
      <c r="F181" s="337" t="s">
        <v>3177</v>
      </c>
      <c r="G181" s="338">
        <v>0</v>
      </c>
      <c r="H181" s="338">
        <v>17918.689999999999</v>
      </c>
      <c r="J181" s="487">
        <f t="shared" si="4"/>
        <v>-17918.689999999999</v>
      </c>
      <c r="M181" s="277">
        <f>+IFERROR(VLOOKUP(E181,[50]ModelloSP!$A:$E,3,0),0)</f>
        <v>0</v>
      </c>
      <c r="N181" s="550">
        <f t="shared" si="5"/>
        <v>0</v>
      </c>
    </row>
    <row r="182" spans="1:14" x14ac:dyDescent="0.2">
      <c r="C182" s="310"/>
      <c r="D182" s="310"/>
      <c r="E182" s="319" t="s">
        <v>1539</v>
      </c>
      <c r="F182" s="320" t="s">
        <v>3178</v>
      </c>
      <c r="G182" s="321">
        <v>0</v>
      </c>
      <c r="H182" s="321">
        <v>17918.689999999999</v>
      </c>
      <c r="J182" s="487">
        <f t="shared" si="4"/>
        <v>-17918.689999999999</v>
      </c>
      <c r="M182" s="277">
        <f>+IFERROR(VLOOKUP(E182,[50]ModelloSP!$A:$E,3,0),0)</f>
        <v>0</v>
      </c>
      <c r="N182" s="550">
        <f t="shared" si="5"/>
        <v>0</v>
      </c>
    </row>
    <row r="183" spans="1:14" x14ac:dyDescent="0.2">
      <c r="C183" s="310" t="s">
        <v>164</v>
      </c>
      <c r="D183" s="310"/>
      <c r="E183" s="319" t="s">
        <v>1541</v>
      </c>
      <c r="F183" s="320" t="s">
        <v>3179</v>
      </c>
      <c r="G183" s="321">
        <v>0</v>
      </c>
      <c r="H183" s="321">
        <v>0</v>
      </c>
      <c r="J183" s="487">
        <f t="shared" si="4"/>
        <v>0</v>
      </c>
      <c r="M183" s="277">
        <f>+IFERROR(VLOOKUP(E183,[50]ModelloSP!$A:$E,3,0),0)</f>
        <v>0</v>
      </c>
      <c r="N183" s="550">
        <f t="shared" si="5"/>
        <v>0</v>
      </c>
    </row>
    <row r="184" spans="1:14" x14ac:dyDescent="0.2">
      <c r="A184" s="294" t="s">
        <v>3030</v>
      </c>
      <c r="C184" s="310"/>
      <c r="D184" s="310"/>
      <c r="E184" s="311" t="s">
        <v>1543</v>
      </c>
      <c r="F184" s="337" t="s">
        <v>3180</v>
      </c>
      <c r="G184" s="338">
        <v>25896.66</v>
      </c>
      <c r="H184" s="338">
        <v>207.71</v>
      </c>
      <c r="J184" s="487">
        <f t="shared" si="4"/>
        <v>25688.95</v>
      </c>
      <c r="M184" s="277">
        <f>+IFERROR(VLOOKUP(E184,[50]ModelloSP!$A:$E,3,0),0)</f>
        <v>25896.66</v>
      </c>
      <c r="N184" s="550">
        <f t="shared" si="5"/>
        <v>0</v>
      </c>
    </row>
    <row r="185" spans="1:14" x14ac:dyDescent="0.2">
      <c r="C185" s="310"/>
      <c r="D185" s="310"/>
      <c r="E185" s="319" t="s">
        <v>1545</v>
      </c>
      <c r="F185" s="320" t="s">
        <v>3181</v>
      </c>
      <c r="G185" s="321">
        <v>25896.66</v>
      </c>
      <c r="H185" s="321">
        <v>207.71</v>
      </c>
      <c r="J185" s="487">
        <f t="shared" si="4"/>
        <v>25688.95</v>
      </c>
      <c r="M185" s="277">
        <f>+IFERROR(VLOOKUP(E185,[50]ModelloSP!$A:$E,3,0),0)</f>
        <v>25896.66</v>
      </c>
      <c r="N185" s="550">
        <f t="shared" si="5"/>
        <v>0</v>
      </c>
    </row>
    <row r="186" spans="1:14" x14ac:dyDescent="0.2">
      <c r="C186" s="310" t="s">
        <v>164</v>
      </c>
      <c r="D186" s="310"/>
      <c r="E186" s="319" t="s">
        <v>1547</v>
      </c>
      <c r="F186" s="320" t="s">
        <v>3182</v>
      </c>
      <c r="G186" s="321">
        <v>0</v>
      </c>
      <c r="H186" s="321">
        <v>0</v>
      </c>
      <c r="J186" s="487">
        <f t="shared" si="4"/>
        <v>0</v>
      </c>
      <c r="M186" s="277">
        <f>+IFERROR(VLOOKUP(E186,[50]ModelloSP!$A:$E,3,0),0)</f>
        <v>0</v>
      </c>
      <c r="N186" s="550">
        <f t="shared" si="5"/>
        <v>0</v>
      </c>
    </row>
    <row r="187" spans="1:14" s="347" customFormat="1" x14ac:dyDescent="0.2">
      <c r="A187" s="347" t="s">
        <v>3030</v>
      </c>
      <c r="C187" s="310"/>
      <c r="D187" s="348"/>
      <c r="E187" s="311" t="s">
        <v>3183</v>
      </c>
      <c r="F187" s="349" t="s">
        <v>3184</v>
      </c>
      <c r="G187" s="350">
        <f>+G10+G88+G180</f>
        <v>268219396.89000002</v>
      </c>
      <c r="H187" s="350">
        <f>+H10+H88+H180</f>
        <v>262061477.22</v>
      </c>
      <c r="J187" s="474">
        <f t="shared" si="4"/>
        <v>6157919.6700000167</v>
      </c>
      <c r="M187" s="277">
        <f>+IFERROR(VLOOKUP(E187,[50]ModelloSP!$A:$E,3,0),0)</f>
        <v>268219396.89000002</v>
      </c>
      <c r="N187" s="550">
        <f t="shared" si="5"/>
        <v>0</v>
      </c>
    </row>
    <row r="188" spans="1:14" x14ac:dyDescent="0.2">
      <c r="A188" s="294" t="s">
        <v>3030</v>
      </c>
      <c r="C188" s="310"/>
      <c r="D188" s="310"/>
      <c r="E188" s="311" t="s">
        <v>1549</v>
      </c>
      <c r="F188" s="351" t="s">
        <v>3185</v>
      </c>
      <c r="G188" s="352">
        <v>0</v>
      </c>
      <c r="H188" s="352">
        <v>0</v>
      </c>
      <c r="J188" s="474">
        <f t="shared" si="4"/>
        <v>0</v>
      </c>
      <c r="M188" s="277">
        <f>+IFERROR(VLOOKUP(E188,[50]ModelloSP!$A:$E,3,0),0)</f>
        <v>0</v>
      </c>
      <c r="N188" s="550">
        <f t="shared" si="5"/>
        <v>0</v>
      </c>
    </row>
    <row r="189" spans="1:14" x14ac:dyDescent="0.2">
      <c r="C189" s="310"/>
      <c r="D189" s="310"/>
      <c r="E189" s="311" t="s">
        <v>1551</v>
      </c>
      <c r="F189" s="351" t="s">
        <v>3186</v>
      </c>
      <c r="G189" s="353">
        <v>0</v>
      </c>
      <c r="H189" s="353">
        <v>0</v>
      </c>
      <c r="J189" s="474">
        <f t="shared" si="4"/>
        <v>0</v>
      </c>
      <c r="M189" s="277">
        <f>+IFERROR(VLOOKUP(E189,[50]ModelloSP!$A:$E,3,0),0)</f>
        <v>0</v>
      </c>
      <c r="N189" s="550">
        <f t="shared" si="5"/>
        <v>0</v>
      </c>
    </row>
    <row r="190" spans="1:14" x14ac:dyDescent="0.2">
      <c r="C190" s="310"/>
      <c r="D190" s="310"/>
      <c r="E190" s="311" t="s">
        <v>1553</v>
      </c>
      <c r="F190" s="351" t="s">
        <v>3187</v>
      </c>
      <c r="G190" s="353">
        <v>0</v>
      </c>
      <c r="H190" s="353">
        <v>0</v>
      </c>
      <c r="J190" s="474">
        <f t="shared" si="4"/>
        <v>0</v>
      </c>
      <c r="M190" s="277">
        <f>+IFERROR(VLOOKUP(E190,[50]ModelloSP!$A:$E,3,0),0)</f>
        <v>0</v>
      </c>
      <c r="N190" s="550">
        <f t="shared" si="5"/>
        <v>0</v>
      </c>
    </row>
    <row r="191" spans="1:14" x14ac:dyDescent="0.2">
      <c r="C191" s="310"/>
      <c r="D191" s="310"/>
      <c r="E191" s="311" t="s">
        <v>1555</v>
      </c>
      <c r="F191" s="351" t="s">
        <v>3188</v>
      </c>
      <c r="G191" s="353">
        <v>0</v>
      </c>
      <c r="H191" s="353">
        <v>0</v>
      </c>
      <c r="J191" s="474">
        <f t="shared" si="4"/>
        <v>0</v>
      </c>
      <c r="M191" s="277">
        <f>+IFERROR(VLOOKUP(E191,[50]ModelloSP!$A:$E,3,0),0)</f>
        <v>0</v>
      </c>
      <c r="N191" s="550">
        <f t="shared" si="5"/>
        <v>0</v>
      </c>
    </row>
    <row r="192" spans="1:14" x14ac:dyDescent="0.2">
      <c r="C192" s="310"/>
      <c r="D192" s="310"/>
      <c r="E192" s="311" t="s">
        <v>3189</v>
      </c>
      <c r="F192" s="351" t="s">
        <v>3190</v>
      </c>
      <c r="G192" s="353">
        <v>0</v>
      </c>
      <c r="H192" s="353">
        <v>0</v>
      </c>
      <c r="J192" s="474">
        <f t="shared" si="4"/>
        <v>0</v>
      </c>
      <c r="M192" s="277">
        <f>+IFERROR(VLOOKUP(E192,[50]ModelloSP!$A:$E,3,0),0)</f>
        <v>0</v>
      </c>
      <c r="N192" s="550">
        <f t="shared" si="5"/>
        <v>0</v>
      </c>
    </row>
    <row r="193" spans="1:14" x14ac:dyDescent="0.2">
      <c r="C193" s="310"/>
      <c r="D193" s="310"/>
      <c r="E193" s="311" t="s">
        <v>1557</v>
      </c>
      <c r="F193" s="351" t="s">
        <v>3191</v>
      </c>
      <c r="G193" s="353">
        <v>0</v>
      </c>
      <c r="H193" s="353">
        <v>0</v>
      </c>
      <c r="J193" s="474">
        <f t="shared" si="4"/>
        <v>0</v>
      </c>
      <c r="M193" s="277">
        <f>+IFERROR(VLOOKUP(E193,[50]ModelloSP!$A:$E,3,0),0)</f>
        <v>0</v>
      </c>
      <c r="N193" s="550">
        <f t="shared" si="5"/>
        <v>0</v>
      </c>
    </row>
    <row r="194" spans="1:14" x14ac:dyDescent="0.2">
      <c r="A194" s="294" t="s">
        <v>3030</v>
      </c>
      <c r="C194" s="310"/>
      <c r="D194" s="310"/>
      <c r="E194" s="311" t="s">
        <v>1559</v>
      </c>
      <c r="F194" s="344" t="s">
        <v>3192</v>
      </c>
      <c r="G194" s="354">
        <v>109020336.69999975</v>
      </c>
      <c r="H194" s="354">
        <v>95675885.329749838</v>
      </c>
      <c r="J194" s="474">
        <f t="shared" si="4"/>
        <v>13344451.370249912</v>
      </c>
      <c r="K194" s="294">
        <v>11474264</v>
      </c>
      <c r="L194" s="474">
        <f>+J194-K194</f>
        <v>1870187.3702499121</v>
      </c>
      <c r="M194" s="277">
        <f>+IFERROR(VLOOKUP(E194,[50]ModelloSP!$A:$E,3,0),0)</f>
        <v>109020336.69999975</v>
      </c>
      <c r="N194" s="550">
        <f t="shared" si="5"/>
        <v>0</v>
      </c>
    </row>
    <row r="195" spans="1:14" x14ac:dyDescent="0.2">
      <c r="C195" s="310"/>
      <c r="D195" s="310"/>
      <c r="E195" s="311" t="s">
        <v>1561</v>
      </c>
      <c r="F195" s="355" t="s">
        <v>1562</v>
      </c>
      <c r="G195" s="338">
        <v>10730458.82</v>
      </c>
      <c r="H195" s="338">
        <v>10730458.82</v>
      </c>
      <c r="J195" s="474">
        <f t="shared" si="4"/>
        <v>0</v>
      </c>
      <c r="L195" s="294">
        <f>+L194*2</f>
        <v>3740374.7404998243</v>
      </c>
      <c r="M195" s="277">
        <f>+IFERROR(VLOOKUP(E195,[50]ModelloSP!$A:$E,3,0),0)</f>
        <v>10730458.82</v>
      </c>
      <c r="N195" s="550">
        <f t="shared" si="5"/>
        <v>0</v>
      </c>
    </row>
    <row r="196" spans="1:14" s="314" customFormat="1" x14ac:dyDescent="0.2">
      <c r="A196" s="314" t="s">
        <v>3030</v>
      </c>
      <c r="C196" s="310"/>
      <c r="D196" s="315"/>
      <c r="E196" s="316" t="s">
        <v>1563</v>
      </c>
      <c r="F196" s="355" t="s">
        <v>1564</v>
      </c>
      <c r="G196" s="356">
        <v>97103432.409999996</v>
      </c>
      <c r="H196" s="357">
        <v>83791489.789999992</v>
      </c>
      <c r="J196" s="474">
        <f t="shared" si="4"/>
        <v>13311942.620000005</v>
      </c>
      <c r="M196" s="277">
        <f>+IFERROR(VLOOKUP(E196,[50]ModelloSP!$A:$E,3,0),0)</f>
        <v>97103432.409999996</v>
      </c>
      <c r="N196" s="550">
        <f t="shared" si="5"/>
        <v>0</v>
      </c>
    </row>
    <row r="197" spans="1:14" s="314" customFormat="1" x14ac:dyDescent="0.2">
      <c r="C197" s="310"/>
      <c r="D197" s="315"/>
      <c r="E197" s="316" t="s">
        <v>1565</v>
      </c>
      <c r="F197" s="342" t="s">
        <v>3193</v>
      </c>
      <c r="G197" s="321">
        <v>0</v>
      </c>
      <c r="H197" s="321">
        <v>0</v>
      </c>
      <c r="J197" s="474">
        <f t="shared" si="4"/>
        <v>0</v>
      </c>
      <c r="M197" s="277">
        <f>+IFERROR(VLOOKUP(E197,[50]ModelloSP!$A:$E,3,0),0)</f>
        <v>0</v>
      </c>
      <c r="N197" s="550">
        <f t="shared" si="5"/>
        <v>0</v>
      </c>
    </row>
    <row r="198" spans="1:14" s="314" customFormat="1" x14ac:dyDescent="0.2">
      <c r="A198" s="314" t="s">
        <v>3030</v>
      </c>
      <c r="C198" s="310"/>
      <c r="D198" s="315"/>
      <c r="E198" s="316" t="s">
        <v>1567</v>
      </c>
      <c r="F198" s="342" t="s">
        <v>3194</v>
      </c>
      <c r="G198" s="321">
        <v>0</v>
      </c>
      <c r="H198" s="321">
        <v>0</v>
      </c>
      <c r="J198" s="474">
        <f t="shared" si="4"/>
        <v>0</v>
      </c>
      <c r="M198" s="277">
        <f>+IFERROR(VLOOKUP(E198,[50]ModelloSP!$A:$E,3,0),0)</f>
        <v>0</v>
      </c>
      <c r="N198" s="550">
        <f t="shared" si="5"/>
        <v>0</v>
      </c>
    </row>
    <row r="199" spans="1:14" s="314" customFormat="1" x14ac:dyDescent="0.2">
      <c r="C199" s="310"/>
      <c r="D199" s="315"/>
      <c r="E199" s="326" t="s">
        <v>1569</v>
      </c>
      <c r="F199" s="358" t="s">
        <v>3195</v>
      </c>
      <c r="G199" s="321">
        <v>0</v>
      </c>
      <c r="H199" s="321">
        <v>0</v>
      </c>
      <c r="J199" s="474">
        <f t="shared" si="4"/>
        <v>0</v>
      </c>
      <c r="M199" s="277">
        <f>+IFERROR(VLOOKUP(E199,[50]ModelloSP!$A:$E,3,0),0)</f>
        <v>0</v>
      </c>
      <c r="N199" s="550">
        <f t="shared" si="5"/>
        <v>0</v>
      </c>
    </row>
    <row r="200" spans="1:14" s="314" customFormat="1" x14ac:dyDescent="0.2">
      <c r="C200" s="310"/>
      <c r="D200" s="315"/>
      <c r="E200" s="326" t="s">
        <v>1571</v>
      </c>
      <c r="F200" s="358" t="s">
        <v>3196</v>
      </c>
      <c r="G200" s="321">
        <v>0</v>
      </c>
      <c r="H200" s="321">
        <v>0</v>
      </c>
      <c r="J200" s="474">
        <f t="shared" si="4"/>
        <v>0</v>
      </c>
      <c r="M200" s="277">
        <f>+IFERROR(VLOOKUP(E200,[50]ModelloSP!$A:$E,3,0),0)</f>
        <v>0</v>
      </c>
      <c r="N200" s="550">
        <f t="shared" si="5"/>
        <v>0</v>
      </c>
    </row>
    <row r="201" spans="1:14" s="314" customFormat="1" x14ac:dyDescent="0.2">
      <c r="C201" s="310"/>
      <c r="D201" s="315"/>
      <c r="E201" s="326" t="s">
        <v>1573</v>
      </c>
      <c r="F201" s="358" t="s">
        <v>3197</v>
      </c>
      <c r="G201" s="321">
        <v>0</v>
      </c>
      <c r="H201" s="321">
        <v>0</v>
      </c>
      <c r="J201" s="474">
        <f t="shared" si="4"/>
        <v>0</v>
      </c>
      <c r="M201" s="277">
        <f>+IFERROR(VLOOKUP(E201,[50]ModelloSP!$A:$E,3,0),0)</f>
        <v>0</v>
      </c>
      <c r="N201" s="550">
        <f t="shared" si="5"/>
        <v>0</v>
      </c>
    </row>
    <row r="202" spans="1:14" s="314" customFormat="1" x14ac:dyDescent="0.2">
      <c r="C202" s="310"/>
      <c r="D202" s="315"/>
      <c r="E202" s="316" t="s">
        <v>1575</v>
      </c>
      <c r="F202" s="358" t="s">
        <v>1576</v>
      </c>
      <c r="G202" s="338">
        <v>81487174.219999999</v>
      </c>
      <c r="H202" s="338">
        <v>68120955.149999991</v>
      </c>
      <c r="J202" s="474">
        <f t="shared" si="4"/>
        <v>13366219.070000008</v>
      </c>
      <c r="M202" s="277">
        <f>+IFERROR(VLOOKUP(E202,[50]ModelloSP!$A:$E,3,0),0)</f>
        <v>81487174.219999999</v>
      </c>
      <c r="N202" s="550">
        <f t="shared" si="5"/>
        <v>0</v>
      </c>
    </row>
    <row r="203" spans="1:14" s="314" customFormat="1" x14ac:dyDescent="0.2">
      <c r="C203" s="310"/>
      <c r="D203" s="315"/>
      <c r="E203" s="316" t="s">
        <v>1577</v>
      </c>
      <c r="F203" s="358" t="s">
        <v>1578</v>
      </c>
      <c r="G203" s="338">
        <v>0</v>
      </c>
      <c r="H203" s="338">
        <v>0</v>
      </c>
      <c r="J203" s="474">
        <f t="shared" ref="J203:J266" si="6">+G203-H203</f>
        <v>0</v>
      </c>
      <c r="M203" s="277">
        <f>+IFERROR(VLOOKUP(E203,[50]ModelloSP!$A:$E,3,0),0)</f>
        <v>0</v>
      </c>
      <c r="N203" s="550">
        <f t="shared" ref="N203:N266" si="7">+G203-M203</f>
        <v>0</v>
      </c>
    </row>
    <row r="204" spans="1:14" s="314" customFormat="1" x14ac:dyDescent="0.2">
      <c r="C204" s="310"/>
      <c r="D204" s="315"/>
      <c r="E204" s="316" t="s">
        <v>1579</v>
      </c>
      <c r="F204" s="358" t="s">
        <v>1580</v>
      </c>
      <c r="G204" s="338">
        <v>15616258.189999999</v>
      </c>
      <c r="H204" s="338">
        <v>15670534.640000001</v>
      </c>
      <c r="J204" s="474">
        <f t="shared" si="6"/>
        <v>-54276.450000001118</v>
      </c>
      <c r="M204" s="277">
        <f>+IFERROR(VLOOKUP(E204,[50]ModelloSP!$A:$E,3,0),0)</f>
        <v>15616258.189999999</v>
      </c>
      <c r="N204" s="550">
        <f t="shared" si="7"/>
        <v>0</v>
      </c>
    </row>
    <row r="205" spans="1:14" x14ac:dyDescent="0.2">
      <c r="C205" s="310"/>
      <c r="D205" s="310"/>
      <c r="E205" s="311" t="s">
        <v>1581</v>
      </c>
      <c r="F205" s="344" t="s">
        <v>1582</v>
      </c>
      <c r="G205" s="345">
        <v>7381.09</v>
      </c>
      <c r="H205" s="345">
        <v>7381.09</v>
      </c>
      <c r="J205" s="474">
        <f t="shared" si="6"/>
        <v>0</v>
      </c>
      <c r="M205" s="277">
        <f>+IFERROR(VLOOKUP(E205,[50]ModelloSP!$A:$E,3,0),0)</f>
        <v>7381.09</v>
      </c>
      <c r="N205" s="550">
        <f t="shared" si="7"/>
        <v>0</v>
      </c>
    </row>
    <row r="206" spans="1:14" x14ac:dyDescent="0.2">
      <c r="A206" s="294" t="s">
        <v>3030</v>
      </c>
      <c r="C206" s="310"/>
      <c r="D206" s="310"/>
      <c r="E206" s="311" t="s">
        <v>1583</v>
      </c>
      <c r="F206" s="344" t="s">
        <v>1584</v>
      </c>
      <c r="G206" s="345">
        <v>880000</v>
      </c>
      <c r="H206" s="345">
        <v>880000</v>
      </c>
      <c r="J206" s="474">
        <f t="shared" si="6"/>
        <v>0</v>
      </c>
      <c r="M206" s="277">
        <f>+IFERROR(VLOOKUP(E206,[50]ModelloSP!$A:$E,3,0),0)</f>
        <v>880000</v>
      </c>
      <c r="N206" s="550">
        <f t="shared" si="7"/>
        <v>0</v>
      </c>
    </row>
    <row r="207" spans="1:14" s="314" customFormat="1" x14ac:dyDescent="0.2">
      <c r="C207" s="310"/>
      <c r="D207" s="315"/>
      <c r="E207" s="316" t="s">
        <v>1585</v>
      </c>
      <c r="F207" s="359" t="s">
        <v>3198</v>
      </c>
      <c r="G207" s="318">
        <v>0</v>
      </c>
      <c r="H207" s="318">
        <v>0</v>
      </c>
      <c r="J207" s="474">
        <f t="shared" si="6"/>
        <v>0</v>
      </c>
      <c r="M207" s="277">
        <f>+IFERROR(VLOOKUP(E207,[50]ModelloSP!$A:$E,3,0),0)</f>
        <v>0</v>
      </c>
      <c r="N207" s="550">
        <f t="shared" si="7"/>
        <v>0</v>
      </c>
    </row>
    <row r="208" spans="1:14" s="314" customFormat="1" x14ac:dyDescent="0.2">
      <c r="C208" s="310"/>
      <c r="D208" s="315"/>
      <c r="E208" s="316" t="s">
        <v>1587</v>
      </c>
      <c r="F208" s="359" t="s">
        <v>3199</v>
      </c>
      <c r="G208" s="318">
        <v>880000</v>
      </c>
      <c r="H208" s="318">
        <v>880000</v>
      </c>
      <c r="J208" s="474">
        <f t="shared" si="6"/>
        <v>0</v>
      </c>
      <c r="M208" s="277">
        <f>+IFERROR(VLOOKUP(E208,[50]ModelloSP!$A:$E,3,0),0)</f>
        <v>880000</v>
      </c>
      <c r="N208" s="550">
        <f t="shared" si="7"/>
        <v>0</v>
      </c>
    </row>
    <row r="209" spans="1:14" s="314" customFormat="1" x14ac:dyDescent="0.2">
      <c r="C209" s="310"/>
      <c r="D209" s="315"/>
      <c r="E209" s="316" t="s">
        <v>1589</v>
      </c>
      <c r="F209" s="359" t="s">
        <v>3200</v>
      </c>
      <c r="G209" s="318">
        <v>0</v>
      </c>
      <c r="H209" s="318">
        <v>0</v>
      </c>
      <c r="J209" s="474">
        <f t="shared" si="6"/>
        <v>0</v>
      </c>
      <c r="M209" s="277">
        <f>+IFERROR(VLOOKUP(E209,[50]ModelloSP!$A:$E,3,0),0)</f>
        <v>0</v>
      </c>
      <c r="N209" s="550">
        <f t="shared" si="7"/>
        <v>0</v>
      </c>
    </row>
    <row r="210" spans="1:14" s="314" customFormat="1" x14ac:dyDescent="0.2">
      <c r="C210" s="310"/>
      <c r="D210" s="315"/>
      <c r="E210" s="316" t="s">
        <v>1591</v>
      </c>
      <c r="F210" s="359" t="s">
        <v>3201</v>
      </c>
      <c r="G210" s="318">
        <v>0</v>
      </c>
      <c r="H210" s="318">
        <v>0</v>
      </c>
      <c r="J210" s="474">
        <f t="shared" si="6"/>
        <v>0</v>
      </c>
      <c r="M210" s="277">
        <f>+IFERROR(VLOOKUP(E210,[50]ModelloSP!$A:$E,3,0),0)</f>
        <v>0</v>
      </c>
      <c r="N210" s="550">
        <f t="shared" si="7"/>
        <v>0</v>
      </c>
    </row>
    <row r="211" spans="1:14" s="314" customFormat="1" x14ac:dyDescent="0.2">
      <c r="C211" s="310"/>
      <c r="D211" s="315"/>
      <c r="E211" s="316" t="s">
        <v>1593</v>
      </c>
      <c r="F211" s="359" t="s">
        <v>3202</v>
      </c>
      <c r="G211" s="318">
        <v>0</v>
      </c>
      <c r="H211" s="318">
        <v>0</v>
      </c>
      <c r="J211" s="474">
        <f t="shared" si="6"/>
        <v>0</v>
      </c>
      <c r="M211" s="277">
        <f>+IFERROR(VLOOKUP(E211,[50]ModelloSP!$A:$E,3,0),0)</f>
        <v>0</v>
      </c>
      <c r="N211" s="550">
        <f t="shared" si="7"/>
        <v>0</v>
      </c>
    </row>
    <row r="212" spans="1:14" x14ac:dyDescent="0.2">
      <c r="A212" s="294" t="s">
        <v>3030</v>
      </c>
      <c r="C212" s="310"/>
      <c r="D212" s="310"/>
      <c r="E212" s="311" t="s">
        <v>1595</v>
      </c>
      <c r="F212" s="344" t="s">
        <v>1596</v>
      </c>
      <c r="G212" s="345">
        <v>0</v>
      </c>
      <c r="H212" s="345">
        <v>0</v>
      </c>
      <c r="J212" s="474">
        <f t="shared" si="6"/>
        <v>0</v>
      </c>
      <c r="M212" s="277">
        <f>+IFERROR(VLOOKUP(E212,[50]ModelloSP!$A:$E,3,0),0)</f>
        <v>0</v>
      </c>
      <c r="N212" s="550">
        <f t="shared" si="7"/>
        <v>0</v>
      </c>
    </row>
    <row r="213" spans="1:14" s="314" customFormat="1" x14ac:dyDescent="0.2">
      <c r="C213" s="310"/>
      <c r="D213" s="315"/>
      <c r="E213" s="316" t="s">
        <v>1597</v>
      </c>
      <c r="F213" s="359" t="s">
        <v>3203</v>
      </c>
      <c r="G213" s="318">
        <v>0</v>
      </c>
      <c r="H213" s="318">
        <v>0</v>
      </c>
      <c r="J213" s="474">
        <f t="shared" si="6"/>
        <v>0</v>
      </c>
      <c r="M213" s="277">
        <f>+IFERROR(VLOOKUP(E213,[50]ModelloSP!$A:$E,3,0),0)</f>
        <v>0</v>
      </c>
      <c r="N213" s="550">
        <f t="shared" si="7"/>
        <v>0</v>
      </c>
    </row>
    <row r="214" spans="1:14" s="314" customFormat="1" x14ac:dyDescent="0.2">
      <c r="C214" s="310"/>
      <c r="D214" s="315"/>
      <c r="E214" s="316" t="s">
        <v>1599</v>
      </c>
      <c r="F214" s="359" t="s">
        <v>3204</v>
      </c>
      <c r="G214" s="318">
        <v>0</v>
      </c>
      <c r="H214" s="318">
        <v>0</v>
      </c>
      <c r="J214" s="474">
        <f t="shared" si="6"/>
        <v>0</v>
      </c>
      <c r="M214" s="277">
        <f>+IFERROR(VLOOKUP(E214,[50]ModelloSP!$A:$E,3,0),0)</f>
        <v>0</v>
      </c>
      <c r="N214" s="550">
        <f t="shared" si="7"/>
        <v>0</v>
      </c>
    </row>
    <row r="215" spans="1:14" s="314" customFormat="1" x14ac:dyDescent="0.2">
      <c r="C215" s="310"/>
      <c r="D215" s="315"/>
      <c r="E215" s="316" t="s">
        <v>1601</v>
      </c>
      <c r="F215" s="359" t="s">
        <v>3205</v>
      </c>
      <c r="G215" s="318">
        <v>0</v>
      </c>
      <c r="H215" s="318">
        <v>0</v>
      </c>
      <c r="J215" s="474">
        <f t="shared" si="6"/>
        <v>0</v>
      </c>
      <c r="M215" s="277">
        <f>+IFERROR(VLOOKUP(E215,[50]ModelloSP!$A:$E,3,0),0)</f>
        <v>0</v>
      </c>
      <c r="N215" s="550">
        <f t="shared" si="7"/>
        <v>0</v>
      </c>
    </row>
    <row r="216" spans="1:14" x14ac:dyDescent="0.2">
      <c r="C216" s="310"/>
      <c r="D216" s="310"/>
      <c r="E216" s="311" t="s">
        <v>1603</v>
      </c>
      <c r="F216" s="344" t="s">
        <v>1604</v>
      </c>
      <c r="G216" s="345">
        <v>266555.62999999989</v>
      </c>
      <c r="H216" s="345">
        <v>239669.76000000001</v>
      </c>
      <c r="J216" s="474">
        <f t="shared" si="6"/>
        <v>26885.869999999879</v>
      </c>
      <c r="M216" s="277">
        <f>+IFERROR(VLOOKUP(E216,[50]ModelloSP!$A:$E,3,0),0)</f>
        <v>266555.62999999989</v>
      </c>
      <c r="N216" s="550">
        <f t="shared" si="7"/>
        <v>0</v>
      </c>
    </row>
    <row r="217" spans="1:14" x14ac:dyDescent="0.2">
      <c r="C217" s="310"/>
      <c r="D217" s="310"/>
      <c r="E217" s="311" t="s">
        <v>1605</v>
      </c>
      <c r="F217" s="344" t="s">
        <v>1606</v>
      </c>
      <c r="G217" s="345">
        <v>32508.749999761581</v>
      </c>
      <c r="H217" s="345">
        <v>26885.869749844074</v>
      </c>
      <c r="J217" s="474">
        <f t="shared" si="6"/>
        <v>5622.8802499175072</v>
      </c>
      <c r="M217" s="277">
        <f>+IFERROR(VLOOKUP(E217,[50]ModelloSP!$A:$E,3,0),0)</f>
        <v>32508.749999761581</v>
      </c>
      <c r="N217" s="550">
        <f t="shared" si="7"/>
        <v>0</v>
      </c>
    </row>
    <row r="218" spans="1:14" x14ac:dyDescent="0.2">
      <c r="A218" s="294" t="s">
        <v>3030</v>
      </c>
      <c r="C218" s="310"/>
      <c r="D218" s="310"/>
      <c r="E218" s="311" t="s">
        <v>145</v>
      </c>
      <c r="F218" s="344" t="s">
        <v>3206</v>
      </c>
      <c r="G218" s="345">
        <v>26186166.730000004</v>
      </c>
      <c r="H218" s="345">
        <v>30404397.289999999</v>
      </c>
      <c r="J218" s="487">
        <f t="shared" si="6"/>
        <v>-4218230.5599999949</v>
      </c>
      <c r="M218" s="277">
        <f>+IFERROR(VLOOKUP(E218,[50]ModelloSP!$A:$E,3,0),0)</f>
        <v>26186166.730000004</v>
      </c>
      <c r="N218" s="550">
        <f t="shared" si="7"/>
        <v>0</v>
      </c>
    </row>
    <row r="219" spans="1:14" x14ac:dyDescent="0.2">
      <c r="C219" s="310"/>
      <c r="D219" s="310"/>
      <c r="E219" s="311" t="s">
        <v>1608</v>
      </c>
      <c r="F219" s="344" t="s">
        <v>3207</v>
      </c>
      <c r="G219" s="345">
        <v>0</v>
      </c>
      <c r="H219" s="345">
        <v>0</v>
      </c>
      <c r="J219" s="487">
        <f t="shared" si="6"/>
        <v>0</v>
      </c>
      <c r="M219" s="277">
        <f>+IFERROR(VLOOKUP(E219,[50]ModelloSP!$A:$E,3,0),0)</f>
        <v>0</v>
      </c>
      <c r="N219" s="550">
        <f t="shared" si="7"/>
        <v>0</v>
      </c>
    </row>
    <row r="220" spans="1:14" x14ac:dyDescent="0.2">
      <c r="A220" s="294" t="s">
        <v>3030</v>
      </c>
      <c r="C220" s="310"/>
      <c r="D220" s="310"/>
      <c r="E220" s="311" t="s">
        <v>125</v>
      </c>
      <c r="F220" s="344" t="s">
        <v>3208</v>
      </c>
      <c r="G220" s="345">
        <v>12422238.18</v>
      </c>
      <c r="H220" s="345">
        <v>19516171.66</v>
      </c>
      <c r="J220" s="487">
        <f t="shared" si="6"/>
        <v>-7093933.4800000004</v>
      </c>
      <c r="M220" s="277">
        <f>+IFERROR(VLOOKUP(E220,[50]ModelloSP!$A:$E,3,0),0)</f>
        <v>12422238.18</v>
      </c>
      <c r="N220" s="550">
        <f t="shared" si="7"/>
        <v>0</v>
      </c>
    </row>
    <row r="221" spans="1:14" s="314" customFormat="1" x14ac:dyDescent="0.2">
      <c r="C221" s="310"/>
      <c r="D221" s="315"/>
      <c r="E221" s="316" t="s">
        <v>126</v>
      </c>
      <c r="F221" s="359" t="s">
        <v>3209</v>
      </c>
      <c r="G221" s="321">
        <v>2562138.9900000002</v>
      </c>
      <c r="H221" s="321">
        <v>2979655.87</v>
      </c>
      <c r="J221" s="487">
        <f t="shared" si="6"/>
        <v>-417516.87999999989</v>
      </c>
      <c r="M221" s="277">
        <f>+IFERROR(VLOOKUP(E221,[50]ModelloSP!$A:$E,3,0),0)</f>
        <v>2562138.9900000002</v>
      </c>
      <c r="N221" s="550">
        <f t="shared" si="7"/>
        <v>0</v>
      </c>
    </row>
    <row r="222" spans="1:14" s="314" customFormat="1" x14ac:dyDescent="0.2">
      <c r="C222" s="310"/>
      <c r="D222" s="315"/>
      <c r="E222" s="316" t="s">
        <v>127</v>
      </c>
      <c r="F222" s="359" t="s">
        <v>3210</v>
      </c>
      <c r="G222" s="321">
        <v>1313516.05</v>
      </c>
      <c r="H222" s="321">
        <v>2295280</v>
      </c>
      <c r="J222" s="487">
        <f t="shared" si="6"/>
        <v>-981763.95</v>
      </c>
      <c r="M222" s="277">
        <f>+IFERROR(VLOOKUP(E222,[50]ModelloSP!$A:$E,3,0),0)</f>
        <v>1313516.05</v>
      </c>
      <c r="N222" s="550">
        <f t="shared" si="7"/>
        <v>0</v>
      </c>
    </row>
    <row r="223" spans="1:14" s="314" customFormat="1" x14ac:dyDescent="0.2">
      <c r="C223" s="310"/>
      <c r="D223" s="315"/>
      <c r="E223" s="316" t="s">
        <v>128</v>
      </c>
      <c r="F223" s="359" t="s">
        <v>3211</v>
      </c>
      <c r="G223" s="321">
        <v>343200</v>
      </c>
      <c r="H223" s="321">
        <v>1158200</v>
      </c>
      <c r="J223" s="487">
        <f t="shared" si="6"/>
        <v>-815000</v>
      </c>
      <c r="M223" s="277">
        <f>+IFERROR(VLOOKUP(E223,[50]ModelloSP!$A:$E,3,0),0)</f>
        <v>343200</v>
      </c>
      <c r="N223" s="550">
        <f t="shared" si="7"/>
        <v>0</v>
      </c>
    </row>
    <row r="224" spans="1:14" s="314" customFormat="1" x14ac:dyDescent="0.2">
      <c r="C224" s="310"/>
      <c r="D224" s="315"/>
      <c r="E224" s="316" t="s">
        <v>129</v>
      </c>
      <c r="F224" s="359" t="s">
        <v>3212</v>
      </c>
      <c r="G224" s="321">
        <v>7863807</v>
      </c>
      <c r="H224" s="321">
        <v>12946035.789999999</v>
      </c>
      <c r="J224" s="487">
        <f t="shared" si="6"/>
        <v>-5082228.7899999991</v>
      </c>
      <c r="M224" s="277">
        <f>+IFERROR(VLOOKUP(E224,[50]ModelloSP!$A:$E,3,0),0)</f>
        <v>7863807</v>
      </c>
      <c r="N224" s="550">
        <f t="shared" si="7"/>
        <v>0</v>
      </c>
    </row>
    <row r="225" spans="1:14" s="314" customFormat="1" x14ac:dyDescent="0.2">
      <c r="C225" s="310"/>
      <c r="D225" s="315"/>
      <c r="E225" s="316" t="s">
        <v>3213</v>
      </c>
      <c r="F225" s="359" t="s">
        <v>3214</v>
      </c>
      <c r="G225" s="321">
        <v>0</v>
      </c>
      <c r="H225" s="321">
        <v>0</v>
      </c>
      <c r="J225" s="487">
        <f t="shared" si="6"/>
        <v>0</v>
      </c>
      <c r="M225" s="277">
        <f>+IFERROR(VLOOKUP(E225,[50]ModelloSP!$A:$E,3,0),0)</f>
        <v>0</v>
      </c>
      <c r="N225" s="550">
        <f t="shared" si="7"/>
        <v>0</v>
      </c>
    </row>
    <row r="226" spans="1:14" s="314" customFormat="1" x14ac:dyDescent="0.2">
      <c r="C226" s="310"/>
      <c r="D226" s="315"/>
      <c r="E226" s="316" t="s">
        <v>3215</v>
      </c>
      <c r="F226" s="359" t="s">
        <v>3216</v>
      </c>
      <c r="G226" s="321">
        <v>240689.15</v>
      </c>
      <c r="H226" s="321">
        <v>0</v>
      </c>
      <c r="J226" s="487">
        <f t="shared" si="6"/>
        <v>240689.15</v>
      </c>
      <c r="M226" s="277">
        <f>+IFERROR(VLOOKUP(E226,[50]ModelloSP!$A:$E,3,0),0)</f>
        <v>240689.15</v>
      </c>
      <c r="N226" s="550">
        <f t="shared" si="7"/>
        <v>0</v>
      </c>
    </row>
    <row r="227" spans="1:14" s="314" customFormat="1" x14ac:dyDescent="0.2">
      <c r="C227" s="310"/>
      <c r="D227" s="315"/>
      <c r="E227" s="316" t="s">
        <v>130</v>
      </c>
      <c r="F227" s="359" t="s">
        <v>3217</v>
      </c>
      <c r="G227" s="321">
        <v>98886.99</v>
      </c>
      <c r="H227" s="321">
        <v>137000</v>
      </c>
      <c r="J227" s="487">
        <f t="shared" si="6"/>
        <v>-38113.009999999995</v>
      </c>
      <c r="M227" s="277">
        <f>+IFERROR(VLOOKUP(E227,[50]ModelloSP!$A:$E,3,0),0)</f>
        <v>98886.99</v>
      </c>
      <c r="N227" s="550">
        <f t="shared" si="7"/>
        <v>0</v>
      </c>
    </row>
    <row r="228" spans="1:14" x14ac:dyDescent="0.2">
      <c r="A228" s="294" t="s">
        <v>3030</v>
      </c>
      <c r="C228" s="310"/>
      <c r="D228" s="310"/>
      <c r="E228" s="311" t="s">
        <v>1611</v>
      </c>
      <c r="F228" s="344" t="s">
        <v>3218</v>
      </c>
      <c r="G228" s="345">
        <v>0</v>
      </c>
      <c r="H228" s="345">
        <v>0</v>
      </c>
      <c r="J228" s="487">
        <f t="shared" si="6"/>
        <v>0</v>
      </c>
      <c r="M228" s="277">
        <f>+IFERROR(VLOOKUP(E228,[50]ModelloSP!$A:$E,3,0),0)</f>
        <v>0</v>
      </c>
      <c r="N228" s="550">
        <f t="shared" si="7"/>
        <v>0</v>
      </c>
    </row>
    <row r="229" spans="1:14" x14ac:dyDescent="0.2">
      <c r="C229" s="310"/>
      <c r="D229" s="310"/>
      <c r="E229" s="311" t="s">
        <v>1613</v>
      </c>
      <c r="F229" s="359" t="s">
        <v>3219</v>
      </c>
      <c r="G229" s="321">
        <v>0</v>
      </c>
      <c r="H229" s="321">
        <v>0</v>
      </c>
      <c r="J229" s="487">
        <f t="shared" si="6"/>
        <v>0</v>
      </c>
      <c r="M229" s="277">
        <f>+IFERROR(VLOOKUP(E229,[50]ModelloSP!$A:$E,3,0),0)</f>
        <v>0</v>
      </c>
      <c r="N229" s="550">
        <f t="shared" si="7"/>
        <v>0</v>
      </c>
    </row>
    <row r="230" spans="1:14" x14ac:dyDescent="0.2">
      <c r="C230" s="310"/>
      <c r="D230" s="310"/>
      <c r="E230" s="311" t="s">
        <v>1615</v>
      </c>
      <c r="F230" s="359" t="s">
        <v>3220</v>
      </c>
      <c r="G230" s="321">
        <v>0</v>
      </c>
      <c r="H230" s="321">
        <v>0</v>
      </c>
      <c r="J230" s="487">
        <f t="shared" si="6"/>
        <v>0</v>
      </c>
      <c r="M230" s="277">
        <f>+IFERROR(VLOOKUP(E230,[50]ModelloSP!$A:$E,3,0),0)</f>
        <v>0</v>
      </c>
      <c r="N230" s="550">
        <f t="shared" si="7"/>
        <v>0</v>
      </c>
    </row>
    <row r="231" spans="1:14" x14ac:dyDescent="0.2">
      <c r="C231" s="310"/>
      <c r="D231" s="310"/>
      <c r="E231" s="311" t="s">
        <v>1617</v>
      </c>
      <c r="F231" s="359" t="s">
        <v>3221</v>
      </c>
      <c r="G231" s="321">
        <v>0</v>
      </c>
      <c r="H231" s="321">
        <v>0</v>
      </c>
      <c r="J231" s="487">
        <f t="shared" si="6"/>
        <v>0</v>
      </c>
      <c r="M231" s="277">
        <f>+IFERROR(VLOOKUP(E231,[50]ModelloSP!$A:$E,3,0),0)</f>
        <v>0</v>
      </c>
      <c r="N231" s="550">
        <f t="shared" si="7"/>
        <v>0</v>
      </c>
    </row>
    <row r="232" spans="1:14" x14ac:dyDescent="0.2">
      <c r="C232" s="310"/>
      <c r="D232" s="310"/>
      <c r="E232" s="311" t="s">
        <v>1619</v>
      </c>
      <c r="F232" s="359" t="s">
        <v>3222</v>
      </c>
      <c r="G232" s="321">
        <v>0</v>
      </c>
      <c r="H232" s="321">
        <v>0</v>
      </c>
      <c r="J232" s="487">
        <f t="shared" si="6"/>
        <v>0</v>
      </c>
      <c r="M232" s="277">
        <f>+IFERROR(VLOOKUP(E232,[50]ModelloSP!$A:$E,3,0),0)</f>
        <v>0</v>
      </c>
      <c r="N232" s="550">
        <f t="shared" si="7"/>
        <v>0</v>
      </c>
    </row>
    <row r="233" spans="1:14" x14ac:dyDescent="0.2">
      <c r="C233" s="310"/>
      <c r="D233" s="310"/>
      <c r="E233" s="311" t="s">
        <v>1621</v>
      </c>
      <c r="F233" s="359" t="s">
        <v>3223</v>
      </c>
      <c r="G233" s="321">
        <v>0</v>
      </c>
      <c r="H233" s="321">
        <v>0</v>
      </c>
      <c r="J233" s="487">
        <f t="shared" si="6"/>
        <v>0</v>
      </c>
      <c r="M233" s="277">
        <f>+IFERROR(VLOOKUP(E233,[50]ModelloSP!$A:$E,3,0),0)</f>
        <v>0</v>
      </c>
      <c r="N233" s="550">
        <f t="shared" si="7"/>
        <v>0</v>
      </c>
    </row>
    <row r="234" spans="1:14" x14ac:dyDescent="0.2">
      <c r="C234" s="310"/>
      <c r="D234" s="310"/>
      <c r="E234" s="311" t="s">
        <v>1623</v>
      </c>
      <c r="F234" s="359" t="s">
        <v>3224</v>
      </c>
      <c r="G234" s="321">
        <v>0</v>
      </c>
      <c r="H234" s="321">
        <v>0</v>
      </c>
      <c r="J234" s="487">
        <f t="shared" si="6"/>
        <v>0</v>
      </c>
      <c r="M234" s="277">
        <f>+IFERROR(VLOOKUP(E234,[50]ModelloSP!$A:$E,3,0),0)</f>
        <v>0</v>
      </c>
      <c r="N234" s="550">
        <f t="shared" si="7"/>
        <v>0</v>
      </c>
    </row>
    <row r="235" spans="1:14" x14ac:dyDescent="0.2">
      <c r="C235" s="310"/>
      <c r="D235" s="310"/>
      <c r="E235" s="311" t="s">
        <v>1625</v>
      </c>
      <c r="F235" s="359" t="s">
        <v>3225</v>
      </c>
      <c r="G235" s="321">
        <v>0</v>
      </c>
      <c r="H235" s="321">
        <v>0</v>
      </c>
      <c r="J235" s="487">
        <f t="shared" si="6"/>
        <v>0</v>
      </c>
      <c r="M235" s="277">
        <f>+IFERROR(VLOOKUP(E235,[50]ModelloSP!$A:$E,3,0),0)</f>
        <v>0</v>
      </c>
      <c r="N235" s="550">
        <f t="shared" si="7"/>
        <v>0</v>
      </c>
    </row>
    <row r="236" spans="1:14" x14ac:dyDescent="0.2">
      <c r="C236" s="310"/>
      <c r="D236" s="310"/>
      <c r="E236" s="311" t="s">
        <v>3226</v>
      </c>
      <c r="F236" s="359" t="s">
        <v>3227</v>
      </c>
      <c r="G236" s="321">
        <v>0</v>
      </c>
      <c r="H236" s="321">
        <v>0</v>
      </c>
      <c r="J236" s="487">
        <f t="shared" si="6"/>
        <v>0</v>
      </c>
      <c r="M236" s="277">
        <f>+IFERROR(VLOOKUP(E236,[50]ModelloSP!$A:$E,3,0),0)</f>
        <v>0</v>
      </c>
      <c r="N236" s="550">
        <f t="shared" si="7"/>
        <v>0</v>
      </c>
    </row>
    <row r="237" spans="1:14" x14ac:dyDescent="0.2">
      <c r="A237" s="294" t="s">
        <v>3030</v>
      </c>
      <c r="C237" s="310"/>
      <c r="D237" s="310"/>
      <c r="E237" s="311" t="s">
        <v>131</v>
      </c>
      <c r="F237" s="344" t="s">
        <v>3228</v>
      </c>
      <c r="G237" s="345">
        <v>3407.49</v>
      </c>
      <c r="H237" s="345">
        <v>3407.49</v>
      </c>
      <c r="J237" s="487">
        <f t="shared" si="6"/>
        <v>0</v>
      </c>
      <c r="M237" s="277">
        <f>+IFERROR(VLOOKUP(E237,[50]ModelloSP!$A:$E,3,0),0)</f>
        <v>3407.49</v>
      </c>
      <c r="N237" s="550">
        <f t="shared" si="7"/>
        <v>0</v>
      </c>
    </row>
    <row r="238" spans="1:14" x14ac:dyDescent="0.2">
      <c r="C238" s="310"/>
      <c r="D238" s="310"/>
      <c r="E238" s="311" t="s">
        <v>3229</v>
      </c>
      <c r="F238" s="359" t="s">
        <v>3230</v>
      </c>
      <c r="G238" s="321">
        <v>0</v>
      </c>
      <c r="H238" s="321">
        <v>0</v>
      </c>
      <c r="J238" s="487">
        <f t="shared" si="6"/>
        <v>0</v>
      </c>
      <c r="M238" s="277">
        <f>+IFERROR(VLOOKUP(E238,[50]ModelloSP!$A:$E,3,0),0)</f>
        <v>0</v>
      </c>
      <c r="N238" s="550">
        <f t="shared" si="7"/>
        <v>0</v>
      </c>
    </row>
    <row r="239" spans="1:14" ht="33.75" x14ac:dyDescent="0.2">
      <c r="C239" s="310"/>
      <c r="D239" s="310"/>
      <c r="E239" s="311" t="s">
        <v>132</v>
      </c>
      <c r="F239" s="360" t="s">
        <v>3231</v>
      </c>
      <c r="G239" s="321">
        <v>3407.49</v>
      </c>
      <c r="H239" s="321">
        <v>3407.49</v>
      </c>
      <c r="J239" s="487">
        <f t="shared" si="6"/>
        <v>0</v>
      </c>
      <c r="M239" s="277">
        <f>+IFERROR(VLOOKUP(E239,[50]ModelloSP!$A:$E,3,0),0)</f>
        <v>3407.49</v>
      </c>
      <c r="N239" s="550">
        <f t="shared" si="7"/>
        <v>0</v>
      </c>
    </row>
    <row r="240" spans="1:14" x14ac:dyDescent="0.2">
      <c r="C240" s="310"/>
      <c r="D240" s="310"/>
      <c r="E240" s="311" t="s">
        <v>1629</v>
      </c>
      <c r="F240" s="359" t="s">
        <v>3232</v>
      </c>
      <c r="G240" s="321">
        <v>0</v>
      </c>
      <c r="H240" s="321">
        <v>0</v>
      </c>
      <c r="J240" s="487">
        <f t="shared" si="6"/>
        <v>0</v>
      </c>
      <c r="M240" s="277">
        <f>+IFERROR(VLOOKUP(E240,[50]ModelloSP!$A:$E,3,0),0)</f>
        <v>0</v>
      </c>
      <c r="N240" s="550">
        <f t="shared" si="7"/>
        <v>0</v>
      </c>
    </row>
    <row r="241" spans="1:14" x14ac:dyDescent="0.2">
      <c r="C241" s="310"/>
      <c r="D241" s="310"/>
      <c r="E241" s="311" t="s">
        <v>1631</v>
      </c>
      <c r="F241" s="359" t="s">
        <v>3233</v>
      </c>
      <c r="G241" s="321">
        <v>0</v>
      </c>
      <c r="H241" s="321">
        <v>0</v>
      </c>
      <c r="J241" s="487">
        <f t="shared" si="6"/>
        <v>0</v>
      </c>
      <c r="M241" s="277">
        <f>+IFERROR(VLOOKUP(E241,[50]ModelloSP!$A:$E,3,0),0)</f>
        <v>0</v>
      </c>
      <c r="N241" s="550">
        <f t="shared" si="7"/>
        <v>0</v>
      </c>
    </row>
    <row r="242" spans="1:14" x14ac:dyDescent="0.2">
      <c r="C242" s="310"/>
      <c r="D242" s="310"/>
      <c r="E242" s="311" t="s">
        <v>133</v>
      </c>
      <c r="F242" s="359" t="s">
        <v>3234</v>
      </c>
      <c r="G242" s="321">
        <v>0</v>
      </c>
      <c r="H242" s="321">
        <v>0</v>
      </c>
      <c r="J242" s="487">
        <f t="shared" si="6"/>
        <v>0</v>
      </c>
      <c r="M242" s="277">
        <f>+IFERROR(VLOOKUP(E242,[50]ModelloSP!$A:$E,3,0),0)</f>
        <v>0</v>
      </c>
      <c r="N242" s="550">
        <f t="shared" si="7"/>
        <v>0</v>
      </c>
    </row>
    <row r="243" spans="1:14" x14ac:dyDescent="0.2">
      <c r="A243" s="294" t="s">
        <v>3030</v>
      </c>
      <c r="C243" s="310"/>
      <c r="D243" s="310"/>
      <c r="E243" s="311" t="s">
        <v>134</v>
      </c>
      <c r="F243" s="344" t="s">
        <v>3235</v>
      </c>
      <c r="G243" s="345">
        <v>13760521.060000002</v>
      </c>
      <c r="H243" s="345">
        <v>10884818.140000001</v>
      </c>
      <c r="J243" s="487">
        <f t="shared" si="6"/>
        <v>2875702.9200000018</v>
      </c>
      <c r="M243" s="277">
        <f>+IFERROR(VLOOKUP(E243,[50]ModelloSP!$A:$E,3,0),0)</f>
        <v>13760521.060000002</v>
      </c>
      <c r="N243" s="550">
        <f t="shared" si="7"/>
        <v>0</v>
      </c>
    </row>
    <row r="244" spans="1:14" x14ac:dyDescent="0.2">
      <c r="C244" s="310"/>
      <c r="D244" s="310"/>
      <c r="E244" s="311" t="s">
        <v>1634</v>
      </c>
      <c r="F244" s="359" t="s">
        <v>3236</v>
      </c>
      <c r="G244" s="318">
        <v>0</v>
      </c>
      <c r="H244" s="318">
        <v>0</v>
      </c>
      <c r="J244" s="487">
        <f t="shared" si="6"/>
        <v>0</v>
      </c>
      <c r="M244" s="277">
        <f>+IFERROR(VLOOKUP(E244,[50]ModelloSP!$A:$E,3,0),0)</f>
        <v>0</v>
      </c>
      <c r="N244" s="550">
        <f t="shared" si="7"/>
        <v>0</v>
      </c>
    </row>
    <row r="245" spans="1:14" x14ac:dyDescent="0.2">
      <c r="A245" s="294" t="s">
        <v>3030</v>
      </c>
      <c r="C245" s="310"/>
      <c r="D245" s="310"/>
      <c r="E245" s="311" t="s">
        <v>152</v>
      </c>
      <c r="F245" s="359" t="s">
        <v>3237</v>
      </c>
      <c r="G245" s="318">
        <v>11028467.420000002</v>
      </c>
      <c r="H245" s="318">
        <v>7669440.1600000001</v>
      </c>
      <c r="J245" s="487">
        <f t="shared" si="6"/>
        <v>3359027.2600000016</v>
      </c>
      <c r="M245" s="277">
        <f>+IFERROR(VLOOKUP(E245,[50]ModelloSP!$A:$E,3,0),0)</f>
        <v>11028467.420000002</v>
      </c>
      <c r="N245" s="550">
        <f t="shared" si="7"/>
        <v>0</v>
      </c>
    </row>
    <row r="246" spans="1:14" x14ac:dyDescent="0.2">
      <c r="C246" s="310"/>
      <c r="D246" s="310"/>
      <c r="E246" s="319" t="s">
        <v>135</v>
      </c>
      <c r="F246" s="320" t="s">
        <v>3238</v>
      </c>
      <c r="G246" s="321">
        <v>4926193.22</v>
      </c>
      <c r="H246" s="321">
        <v>4027511.2199999997</v>
      </c>
      <c r="J246" s="487">
        <f t="shared" si="6"/>
        <v>898682</v>
      </c>
      <c r="M246" s="277">
        <f>+IFERROR(VLOOKUP(E246,[50]ModelloSP!$A:$E,3,0),0)</f>
        <v>4926193.22</v>
      </c>
      <c r="N246" s="550">
        <f t="shared" si="7"/>
        <v>0</v>
      </c>
    </row>
    <row r="247" spans="1:14" x14ac:dyDescent="0.2">
      <c r="C247" s="310"/>
      <c r="D247" s="310"/>
      <c r="E247" s="319" t="s">
        <v>136</v>
      </c>
      <c r="F247" s="320" t="s">
        <v>3239</v>
      </c>
      <c r="G247" s="321">
        <v>5507493.1500000004</v>
      </c>
      <c r="H247" s="321">
        <v>3195695.38</v>
      </c>
      <c r="J247" s="487">
        <f t="shared" si="6"/>
        <v>2311797.7700000005</v>
      </c>
      <c r="M247" s="277">
        <f>+IFERROR(VLOOKUP(E247,[50]ModelloSP!$A:$E,3,0),0)</f>
        <v>5507493.1500000004</v>
      </c>
      <c r="N247" s="550">
        <f t="shared" si="7"/>
        <v>0</v>
      </c>
    </row>
    <row r="248" spans="1:14" x14ac:dyDescent="0.2">
      <c r="C248" s="310"/>
      <c r="D248" s="310"/>
      <c r="E248" s="319" t="s">
        <v>138</v>
      </c>
      <c r="F248" s="320" t="s">
        <v>3240</v>
      </c>
      <c r="G248" s="321">
        <v>594781.05000000005</v>
      </c>
      <c r="H248" s="321">
        <v>446233.56000000006</v>
      </c>
      <c r="J248" s="487">
        <f t="shared" si="6"/>
        <v>148547.49</v>
      </c>
      <c r="M248" s="277">
        <f>+IFERROR(VLOOKUP(E248,[50]ModelloSP!$A:$E,3,0),0)</f>
        <v>594781.05000000005</v>
      </c>
      <c r="N248" s="550">
        <f t="shared" si="7"/>
        <v>0</v>
      </c>
    </row>
    <row r="249" spans="1:14" x14ac:dyDescent="0.2">
      <c r="C249" s="310"/>
      <c r="D249" s="310"/>
      <c r="E249" s="311" t="s">
        <v>140</v>
      </c>
      <c r="F249" s="359" t="s">
        <v>3241</v>
      </c>
      <c r="G249" s="318">
        <v>2732053.64</v>
      </c>
      <c r="H249" s="318">
        <v>3215377.98</v>
      </c>
      <c r="J249" s="487">
        <f t="shared" si="6"/>
        <v>-483324.33999999985</v>
      </c>
      <c r="M249" s="277">
        <f>+IFERROR(VLOOKUP(E249,[50]ModelloSP!$A:$E,3,0),0)</f>
        <v>2732053.64</v>
      </c>
      <c r="N249" s="550">
        <f t="shared" si="7"/>
        <v>0</v>
      </c>
    </row>
    <row r="250" spans="1:14" x14ac:dyDescent="0.2">
      <c r="C250" s="310"/>
      <c r="D250" s="310"/>
      <c r="E250" s="311" t="s">
        <v>3242</v>
      </c>
      <c r="F250" s="359" t="s">
        <v>3243</v>
      </c>
      <c r="G250" s="318">
        <v>0</v>
      </c>
      <c r="H250" s="318">
        <v>0</v>
      </c>
      <c r="J250" s="487">
        <f t="shared" si="6"/>
        <v>0</v>
      </c>
      <c r="M250" s="277">
        <f>+IFERROR(VLOOKUP(E250,[50]ModelloSP!$A:$E,3,0),0)</f>
        <v>0</v>
      </c>
      <c r="N250" s="550">
        <f t="shared" si="7"/>
        <v>0</v>
      </c>
    </row>
    <row r="251" spans="1:14" x14ac:dyDescent="0.2">
      <c r="A251" s="294" t="s">
        <v>3030</v>
      </c>
      <c r="C251" s="310"/>
      <c r="D251" s="310"/>
      <c r="E251" s="311" t="s">
        <v>1638</v>
      </c>
      <c r="F251" s="344" t="s">
        <v>3244</v>
      </c>
      <c r="G251" s="345">
        <v>2364297.4900000002</v>
      </c>
      <c r="H251" s="345">
        <v>2164953.36</v>
      </c>
      <c r="J251" s="487">
        <f t="shared" si="6"/>
        <v>199344.13000000035</v>
      </c>
      <c r="M251" s="277">
        <f>+IFERROR(VLOOKUP(E251,[50]ModelloSP!$A:$E,3,0),0)</f>
        <v>0</v>
      </c>
      <c r="N251" s="550"/>
    </row>
    <row r="252" spans="1:14" x14ac:dyDescent="0.2">
      <c r="C252" s="310"/>
      <c r="D252" s="310"/>
      <c r="E252" s="311" t="s">
        <v>1640</v>
      </c>
      <c r="F252" s="359" t="s">
        <v>3245</v>
      </c>
      <c r="G252" s="321">
        <v>2364297.4900000002</v>
      </c>
      <c r="H252" s="321">
        <v>2164953.36</v>
      </c>
      <c r="J252" s="487">
        <f t="shared" si="6"/>
        <v>199344.13000000035</v>
      </c>
      <c r="M252" s="277">
        <f>+IFERROR(VLOOKUP(E252,[50]ModelloSP!$A:$E,3,0),0)</f>
        <v>2364297.4900000002</v>
      </c>
      <c r="N252" s="550">
        <f t="shared" si="7"/>
        <v>0</v>
      </c>
    </row>
    <row r="253" spans="1:14" x14ac:dyDescent="0.2">
      <c r="C253" s="310"/>
      <c r="D253" s="310"/>
      <c r="E253" s="311" t="s">
        <v>1642</v>
      </c>
      <c r="F253" s="359" t="s">
        <v>3246</v>
      </c>
      <c r="G253" s="321">
        <v>0</v>
      </c>
      <c r="H253" s="321">
        <v>0</v>
      </c>
      <c r="J253" s="487">
        <f t="shared" si="6"/>
        <v>0</v>
      </c>
      <c r="M253" s="277">
        <f>+IFERROR(VLOOKUP(E253,[50]ModelloSP!$A:$E,3,0),0)</f>
        <v>0</v>
      </c>
      <c r="N253" s="550">
        <f t="shared" si="7"/>
        <v>0</v>
      </c>
    </row>
    <row r="254" spans="1:14" x14ac:dyDescent="0.2">
      <c r="C254" s="310"/>
      <c r="D254" s="310"/>
      <c r="E254" s="311" t="s">
        <v>3247</v>
      </c>
      <c r="F254" s="359" t="s">
        <v>3248</v>
      </c>
      <c r="G254" s="321">
        <v>0</v>
      </c>
      <c r="H254" s="321">
        <v>0</v>
      </c>
      <c r="J254" s="487">
        <f t="shared" si="6"/>
        <v>0</v>
      </c>
      <c r="M254" s="277">
        <f>+IFERROR(VLOOKUP(E254,[50]ModelloSP!$A:$E,3,0),0)</f>
        <v>0</v>
      </c>
      <c r="N254" s="550">
        <f t="shared" si="7"/>
        <v>0</v>
      </c>
    </row>
    <row r="255" spans="1:14" x14ac:dyDescent="0.2">
      <c r="A255" s="294" t="s">
        <v>3030</v>
      </c>
      <c r="C255" s="310"/>
      <c r="D255" s="310"/>
      <c r="E255" s="311" t="s">
        <v>1644</v>
      </c>
      <c r="F255" s="344" t="s">
        <v>3249</v>
      </c>
      <c r="G255" s="345">
        <v>130648053.03</v>
      </c>
      <c r="H255" s="345">
        <v>133815141.18999998</v>
      </c>
      <c r="J255" s="487">
        <f t="shared" si="6"/>
        <v>-3167088.1599999815</v>
      </c>
      <c r="M255" s="277">
        <f>+IFERROR(VLOOKUP(E255,[50]ModelloSP!$A:$E,3,0),0)</f>
        <v>130648053.03</v>
      </c>
      <c r="N255" s="550">
        <f t="shared" si="7"/>
        <v>0</v>
      </c>
    </row>
    <row r="256" spans="1:14" x14ac:dyDescent="0.2">
      <c r="C256" s="310"/>
      <c r="D256" s="310"/>
      <c r="E256" s="311" t="s">
        <v>1646</v>
      </c>
      <c r="F256" s="344" t="s">
        <v>1647</v>
      </c>
      <c r="G256" s="345">
        <v>0</v>
      </c>
      <c r="H256" s="345">
        <v>0</v>
      </c>
      <c r="J256" s="487">
        <f t="shared" si="6"/>
        <v>0</v>
      </c>
      <c r="M256" s="277">
        <f>+IFERROR(VLOOKUP(E256,[50]ModelloSP!$A:$E,3,0),0)</f>
        <v>0</v>
      </c>
      <c r="N256" s="550">
        <f t="shared" si="7"/>
        <v>0</v>
      </c>
    </row>
    <row r="257" spans="1:14" x14ac:dyDescent="0.2">
      <c r="A257" s="294" t="s">
        <v>3030</v>
      </c>
      <c r="C257" s="310"/>
      <c r="D257" s="310"/>
      <c r="E257" s="311" t="s">
        <v>1648</v>
      </c>
      <c r="F257" s="344" t="s">
        <v>1649</v>
      </c>
      <c r="G257" s="345">
        <v>3948.65</v>
      </c>
      <c r="H257" s="345">
        <v>3948.65</v>
      </c>
      <c r="J257" s="487">
        <f t="shared" si="6"/>
        <v>0</v>
      </c>
      <c r="M257" s="277">
        <f>+IFERROR(VLOOKUP(E257,[50]ModelloSP!$A:$E,3,0),0)</f>
        <v>3948.65</v>
      </c>
      <c r="N257" s="550">
        <f t="shared" si="7"/>
        <v>0</v>
      </c>
    </row>
    <row r="258" spans="1:14" x14ac:dyDescent="0.2">
      <c r="C258" s="310" t="s">
        <v>1419</v>
      </c>
      <c r="D258" s="310"/>
      <c r="E258" s="311" t="s">
        <v>1650</v>
      </c>
      <c r="F258" s="359" t="s">
        <v>3250</v>
      </c>
      <c r="G258" s="321">
        <v>0</v>
      </c>
      <c r="H258" s="321">
        <v>0</v>
      </c>
      <c r="J258" s="487">
        <f t="shared" si="6"/>
        <v>0</v>
      </c>
      <c r="M258" s="277">
        <f>+IFERROR(VLOOKUP(E258,[50]ModelloSP!$A:$E,3,0),0)</f>
        <v>0</v>
      </c>
      <c r="N258" s="550">
        <f t="shared" si="7"/>
        <v>0</v>
      </c>
    </row>
    <row r="259" spans="1:14" x14ac:dyDescent="0.2">
      <c r="C259" s="310"/>
      <c r="D259" s="310"/>
      <c r="E259" s="311" t="s">
        <v>1652</v>
      </c>
      <c r="F259" s="359" t="s">
        <v>3251</v>
      </c>
      <c r="G259" s="321">
        <v>0</v>
      </c>
      <c r="H259" s="321">
        <v>0</v>
      </c>
      <c r="J259" s="487">
        <f t="shared" si="6"/>
        <v>0</v>
      </c>
      <c r="M259" s="277">
        <f>+IFERROR(VLOOKUP(E259,[50]ModelloSP!$A:$E,3,0),0)</f>
        <v>0</v>
      </c>
      <c r="N259" s="550">
        <f t="shared" si="7"/>
        <v>0</v>
      </c>
    </row>
    <row r="260" spans="1:14" x14ac:dyDescent="0.2">
      <c r="C260" s="310" t="s">
        <v>1414</v>
      </c>
      <c r="D260" s="310"/>
      <c r="E260" s="311" t="s">
        <v>1654</v>
      </c>
      <c r="F260" s="359" t="s">
        <v>3252</v>
      </c>
      <c r="G260" s="321">
        <v>0</v>
      </c>
      <c r="H260" s="321">
        <v>0</v>
      </c>
      <c r="J260" s="487">
        <f t="shared" si="6"/>
        <v>0</v>
      </c>
      <c r="M260" s="277">
        <f>+IFERROR(VLOOKUP(E260,[50]ModelloSP!$A:$E,3,0),0)</f>
        <v>0</v>
      </c>
      <c r="N260" s="550">
        <f t="shared" si="7"/>
        <v>0</v>
      </c>
    </row>
    <row r="261" spans="1:14" x14ac:dyDescent="0.2">
      <c r="C261" s="310" t="s">
        <v>1414</v>
      </c>
      <c r="D261" s="310"/>
      <c r="E261" s="311" t="s">
        <v>1656</v>
      </c>
      <c r="F261" s="359" t="s">
        <v>3253</v>
      </c>
      <c r="G261" s="321">
        <v>0</v>
      </c>
      <c r="H261" s="321">
        <v>0</v>
      </c>
      <c r="J261" s="487">
        <f t="shared" si="6"/>
        <v>0</v>
      </c>
      <c r="M261" s="277">
        <f>+IFERROR(VLOOKUP(E261,[50]ModelloSP!$A:$E,3,0),0)</f>
        <v>0</v>
      </c>
      <c r="N261" s="550">
        <f t="shared" si="7"/>
        <v>0</v>
      </c>
    </row>
    <row r="262" spans="1:14" x14ac:dyDescent="0.2">
      <c r="C262" s="310" t="s">
        <v>1414</v>
      </c>
      <c r="D262" s="310"/>
      <c r="E262" s="311" t="s">
        <v>1658</v>
      </c>
      <c r="F262" s="359" t="s">
        <v>3254</v>
      </c>
      <c r="G262" s="321">
        <v>3948.65</v>
      </c>
      <c r="H262" s="321">
        <v>3948.65</v>
      </c>
      <c r="J262" s="487">
        <f t="shared" si="6"/>
        <v>0</v>
      </c>
      <c r="M262" s="277">
        <f>+IFERROR(VLOOKUP(E262,[50]ModelloSP!$A:$E,3,0),0)</f>
        <v>3948.65</v>
      </c>
      <c r="N262" s="550">
        <f t="shared" si="7"/>
        <v>0</v>
      </c>
    </row>
    <row r="263" spans="1:14" x14ac:dyDescent="0.2">
      <c r="A263" s="294" t="s">
        <v>3030</v>
      </c>
      <c r="C263" s="310"/>
      <c r="D263" s="310"/>
      <c r="E263" s="311" t="s">
        <v>1660</v>
      </c>
      <c r="F263" s="344" t="s">
        <v>1661</v>
      </c>
      <c r="G263" s="345">
        <v>0</v>
      </c>
      <c r="H263" s="345">
        <v>0</v>
      </c>
      <c r="J263" s="487">
        <f t="shared" si="6"/>
        <v>0</v>
      </c>
      <c r="M263" s="277">
        <f>+IFERROR(VLOOKUP(E263,[50]ModelloSP!$A:$E,3,0),0)</f>
        <v>0</v>
      </c>
      <c r="N263" s="550">
        <f t="shared" si="7"/>
        <v>0</v>
      </c>
    </row>
    <row r="264" spans="1:14" x14ac:dyDescent="0.2">
      <c r="C264" s="310" t="s">
        <v>1448</v>
      </c>
      <c r="D264" s="310"/>
      <c r="E264" s="311" t="s">
        <v>1662</v>
      </c>
      <c r="F264" s="359" t="s">
        <v>3255</v>
      </c>
      <c r="G264" s="321">
        <v>0</v>
      </c>
      <c r="H264" s="321">
        <v>0</v>
      </c>
      <c r="J264" s="487">
        <f t="shared" si="6"/>
        <v>0</v>
      </c>
      <c r="M264" s="277">
        <f>+IFERROR(VLOOKUP(E264,[50]ModelloSP!$A:$E,3,0),0)</f>
        <v>0</v>
      </c>
      <c r="N264" s="550">
        <f t="shared" si="7"/>
        <v>0</v>
      </c>
    </row>
    <row r="265" spans="1:14" x14ac:dyDescent="0.2">
      <c r="C265" s="310"/>
      <c r="D265" s="310"/>
      <c r="E265" s="311" t="s">
        <v>3256</v>
      </c>
      <c r="F265" s="359" t="s">
        <v>3257</v>
      </c>
      <c r="G265" s="321">
        <v>0</v>
      </c>
      <c r="H265" s="321">
        <v>0</v>
      </c>
      <c r="J265" s="487">
        <f t="shared" si="6"/>
        <v>0</v>
      </c>
      <c r="M265" s="277">
        <f>+IFERROR(VLOOKUP(E265,[50]ModelloSP!$A:$E,3,0),0)</f>
        <v>0</v>
      </c>
      <c r="N265" s="550">
        <f t="shared" si="7"/>
        <v>0</v>
      </c>
    </row>
    <row r="266" spans="1:14" x14ac:dyDescent="0.2">
      <c r="C266" s="310" t="s">
        <v>164</v>
      </c>
      <c r="D266" s="310"/>
      <c r="E266" s="311" t="s">
        <v>1664</v>
      </c>
      <c r="F266" s="359" t="s">
        <v>3258</v>
      </c>
      <c r="G266" s="321">
        <v>0</v>
      </c>
      <c r="H266" s="321">
        <v>0</v>
      </c>
      <c r="J266" s="487">
        <f t="shared" si="6"/>
        <v>0</v>
      </c>
      <c r="M266" s="277">
        <f>+IFERROR(VLOOKUP(E266,[50]ModelloSP!$A:$E,3,0),0)</f>
        <v>0</v>
      </c>
      <c r="N266" s="550">
        <f t="shared" si="7"/>
        <v>0</v>
      </c>
    </row>
    <row r="267" spans="1:14" x14ac:dyDescent="0.2">
      <c r="C267" s="310" t="s">
        <v>1448</v>
      </c>
      <c r="D267" s="310"/>
      <c r="E267" s="311" t="s">
        <v>1666</v>
      </c>
      <c r="F267" s="359" t="s">
        <v>3259</v>
      </c>
      <c r="G267" s="321">
        <v>0</v>
      </c>
      <c r="H267" s="321">
        <v>0</v>
      </c>
      <c r="J267" s="487">
        <f t="shared" ref="J267:J326" si="8">+G267-H267</f>
        <v>0</v>
      </c>
      <c r="M267" s="277">
        <f>+IFERROR(VLOOKUP(E267,[50]ModelloSP!$A:$E,3,0),0)</f>
        <v>0</v>
      </c>
      <c r="N267" s="550">
        <f t="shared" ref="N267:N326" si="9">+G267-M267</f>
        <v>0</v>
      </c>
    </row>
    <row r="268" spans="1:14" x14ac:dyDescent="0.2">
      <c r="C268" s="310" t="s">
        <v>1448</v>
      </c>
      <c r="D268" s="310"/>
      <c r="E268" s="311" t="s">
        <v>3260</v>
      </c>
      <c r="F268" s="359" t="s">
        <v>3261</v>
      </c>
      <c r="G268" s="321">
        <v>0</v>
      </c>
      <c r="H268" s="321">
        <v>0</v>
      </c>
      <c r="J268" s="487">
        <f t="shared" si="8"/>
        <v>0</v>
      </c>
      <c r="M268" s="277">
        <f>+IFERROR(VLOOKUP(E268,[50]ModelloSP!$A:$E,3,0),0)</f>
        <v>0</v>
      </c>
      <c r="N268" s="550">
        <f t="shared" si="9"/>
        <v>0</v>
      </c>
    </row>
    <row r="269" spans="1:14" x14ac:dyDescent="0.2">
      <c r="C269" s="310" t="s">
        <v>1448</v>
      </c>
      <c r="D269" s="310"/>
      <c r="E269" s="311" t="s">
        <v>1668</v>
      </c>
      <c r="F269" s="359" t="s">
        <v>3262</v>
      </c>
      <c r="G269" s="321">
        <v>0</v>
      </c>
      <c r="H269" s="321">
        <v>0</v>
      </c>
      <c r="J269" s="487">
        <f t="shared" si="8"/>
        <v>0</v>
      </c>
      <c r="M269" s="277">
        <f>+IFERROR(VLOOKUP(E269,[50]ModelloSP!$A:$E,3,0),0)</f>
        <v>0</v>
      </c>
      <c r="N269" s="550">
        <f t="shared" si="9"/>
        <v>0</v>
      </c>
    </row>
    <row r="270" spans="1:14" x14ac:dyDescent="0.2">
      <c r="C270" s="310" t="s">
        <v>1448</v>
      </c>
      <c r="D270" s="310"/>
      <c r="E270" s="311" t="s">
        <v>3263</v>
      </c>
      <c r="F270" s="359" t="s">
        <v>3264</v>
      </c>
      <c r="G270" s="321">
        <v>0</v>
      </c>
      <c r="H270" s="321">
        <v>0</v>
      </c>
      <c r="J270" s="487">
        <f t="shared" si="8"/>
        <v>0</v>
      </c>
      <c r="M270" s="277">
        <f>+IFERROR(VLOOKUP(E270,[50]ModelloSP!$A:$E,3,0),0)</f>
        <v>0</v>
      </c>
      <c r="N270" s="550">
        <f t="shared" si="9"/>
        <v>0</v>
      </c>
    </row>
    <row r="271" spans="1:14" x14ac:dyDescent="0.2">
      <c r="C271" s="310"/>
      <c r="D271" s="310"/>
      <c r="E271" s="311" t="s">
        <v>3265</v>
      </c>
      <c r="F271" s="359" t="s">
        <v>3266</v>
      </c>
      <c r="G271" s="321">
        <v>0</v>
      </c>
      <c r="H271" s="321">
        <v>0</v>
      </c>
      <c r="J271" s="487">
        <f t="shared" si="8"/>
        <v>0</v>
      </c>
      <c r="M271" s="277">
        <f>+IFERROR(VLOOKUP(E271,[50]ModelloSP!$A:$E,3,0),0)</f>
        <v>0</v>
      </c>
      <c r="N271" s="550">
        <f t="shared" si="9"/>
        <v>0</v>
      </c>
    </row>
    <row r="272" spans="1:14" x14ac:dyDescent="0.2">
      <c r="C272" s="310" t="s">
        <v>1448</v>
      </c>
      <c r="D272" s="310"/>
      <c r="E272" s="311" t="s">
        <v>1670</v>
      </c>
      <c r="F272" s="359" t="s">
        <v>3267</v>
      </c>
      <c r="G272" s="321">
        <v>0</v>
      </c>
      <c r="H272" s="321">
        <v>0</v>
      </c>
      <c r="J272" s="487">
        <f t="shared" si="8"/>
        <v>0</v>
      </c>
      <c r="M272" s="277">
        <f>+IFERROR(VLOOKUP(E272,[50]ModelloSP!$A:$E,3,0),0)</f>
        <v>0</v>
      </c>
      <c r="N272" s="550">
        <f t="shared" si="9"/>
        <v>0</v>
      </c>
    </row>
    <row r="273" spans="1:14" x14ac:dyDescent="0.2">
      <c r="C273" s="310"/>
      <c r="D273" s="310"/>
      <c r="E273" s="311" t="s">
        <v>3268</v>
      </c>
      <c r="F273" s="359" t="s">
        <v>3269</v>
      </c>
      <c r="G273" s="321">
        <v>0</v>
      </c>
      <c r="H273" s="321">
        <v>0</v>
      </c>
      <c r="J273" s="487">
        <f t="shared" si="8"/>
        <v>0</v>
      </c>
      <c r="M273" s="277">
        <f>+IFERROR(VLOOKUP(E273,[50]ModelloSP!$A:$E,3,0),0)</f>
        <v>0</v>
      </c>
      <c r="N273" s="550">
        <f t="shared" si="9"/>
        <v>0</v>
      </c>
    </row>
    <row r="274" spans="1:14" x14ac:dyDescent="0.2">
      <c r="C274" s="310"/>
      <c r="D274" s="310"/>
      <c r="E274" s="311" t="s">
        <v>1672</v>
      </c>
      <c r="F274" s="344" t="s">
        <v>1673</v>
      </c>
      <c r="G274" s="345">
        <v>488354.72</v>
      </c>
      <c r="H274" s="345">
        <v>560117.30000000005</v>
      </c>
      <c r="J274" s="487">
        <f t="shared" si="8"/>
        <v>-71762.580000000075</v>
      </c>
      <c r="M274" s="277">
        <f>+IFERROR(VLOOKUP(E274,[50]ModelloSP!$A:$E,3,0),0)</f>
        <v>488354.72</v>
      </c>
      <c r="N274" s="550">
        <f t="shared" si="9"/>
        <v>0</v>
      </c>
    </row>
    <row r="275" spans="1:14" x14ac:dyDescent="0.2">
      <c r="A275" s="294" t="s">
        <v>3030</v>
      </c>
      <c r="C275" s="310"/>
      <c r="D275" s="310"/>
      <c r="E275" s="311" t="s">
        <v>1674</v>
      </c>
      <c r="F275" s="344" t="s">
        <v>1675</v>
      </c>
      <c r="G275" s="345">
        <v>1858387.9200000002</v>
      </c>
      <c r="H275" s="345">
        <v>1526583.39</v>
      </c>
      <c r="J275" s="487">
        <f t="shared" si="8"/>
        <v>331804.53000000026</v>
      </c>
      <c r="M275" s="277">
        <f>+IFERROR(VLOOKUP(E275,[50]ModelloSP!$A:$E,3,0),0)</f>
        <v>1858387.9200000002</v>
      </c>
      <c r="N275" s="550">
        <f t="shared" si="9"/>
        <v>0</v>
      </c>
    </row>
    <row r="276" spans="1:14" x14ac:dyDescent="0.2">
      <c r="A276" s="294" t="s">
        <v>3030</v>
      </c>
      <c r="C276" s="310"/>
      <c r="D276" s="310"/>
      <c r="E276" s="311" t="s">
        <v>1676</v>
      </c>
      <c r="F276" s="361" t="s">
        <v>3270</v>
      </c>
      <c r="G276" s="338">
        <v>1700103.4500000002</v>
      </c>
      <c r="H276" s="338">
        <v>1410657.42</v>
      </c>
      <c r="J276" s="487">
        <f t="shared" si="8"/>
        <v>289446.03000000026</v>
      </c>
      <c r="M276" s="277">
        <f>+IFERROR(VLOOKUP(E276,[50]ModelloSP!$A:$E,3,0),0)</f>
        <v>1700103.4500000002</v>
      </c>
      <c r="N276" s="550">
        <f t="shared" si="9"/>
        <v>0</v>
      </c>
    </row>
    <row r="277" spans="1:14" x14ac:dyDescent="0.2">
      <c r="C277" s="310" t="s">
        <v>1448</v>
      </c>
      <c r="D277" s="310"/>
      <c r="E277" s="319" t="s">
        <v>1678</v>
      </c>
      <c r="F277" s="320" t="s">
        <v>3271</v>
      </c>
      <c r="G277" s="321">
        <v>0</v>
      </c>
      <c r="H277" s="321">
        <v>0</v>
      </c>
      <c r="J277" s="487">
        <f t="shared" si="8"/>
        <v>0</v>
      </c>
      <c r="M277" s="277">
        <f>+IFERROR(VLOOKUP(E277,[50]ModelloSP!$A:$E,3,0),0)</f>
        <v>0</v>
      </c>
      <c r="N277" s="550">
        <f t="shared" si="9"/>
        <v>0</v>
      </c>
    </row>
    <row r="278" spans="1:14" ht="22.5" x14ac:dyDescent="0.2">
      <c r="C278" s="310" t="s">
        <v>1448</v>
      </c>
      <c r="D278" s="310"/>
      <c r="E278" s="319" t="s">
        <v>1680</v>
      </c>
      <c r="F278" s="362" t="s">
        <v>3272</v>
      </c>
      <c r="G278" s="321">
        <v>0</v>
      </c>
      <c r="H278" s="321">
        <v>0</v>
      </c>
      <c r="J278" s="487">
        <f t="shared" si="8"/>
        <v>0</v>
      </c>
      <c r="M278" s="277">
        <f>+IFERROR(VLOOKUP(E278,[50]ModelloSP!$A:$E,3,0),0)</f>
        <v>0</v>
      </c>
      <c r="N278" s="550">
        <f t="shared" si="9"/>
        <v>0</v>
      </c>
    </row>
    <row r="279" spans="1:14" ht="22.5" x14ac:dyDescent="0.2">
      <c r="C279" s="310" t="s">
        <v>1448</v>
      </c>
      <c r="D279" s="310"/>
      <c r="E279" s="319" t="s">
        <v>1682</v>
      </c>
      <c r="F279" s="362" t="s">
        <v>3273</v>
      </c>
      <c r="G279" s="321">
        <v>0</v>
      </c>
      <c r="H279" s="321">
        <v>0</v>
      </c>
      <c r="J279" s="487">
        <f t="shared" si="8"/>
        <v>0</v>
      </c>
      <c r="M279" s="277">
        <f>+IFERROR(VLOOKUP(E279,[50]ModelloSP!$A:$E,3,0),0)</f>
        <v>0</v>
      </c>
      <c r="N279" s="550">
        <f t="shared" si="9"/>
        <v>0</v>
      </c>
    </row>
    <row r="280" spans="1:14" ht="22.5" x14ac:dyDescent="0.2">
      <c r="C280" s="310" t="s">
        <v>164</v>
      </c>
      <c r="D280" s="310"/>
      <c r="E280" s="319" t="s">
        <v>1684</v>
      </c>
      <c r="F280" s="362" t="s">
        <v>3274</v>
      </c>
      <c r="G280" s="321">
        <v>0</v>
      </c>
      <c r="H280" s="321">
        <v>0</v>
      </c>
      <c r="J280" s="487">
        <f t="shared" si="8"/>
        <v>0</v>
      </c>
      <c r="M280" s="277">
        <f>+IFERROR(VLOOKUP(E280,[50]ModelloSP!$A:$E,3,0),0)</f>
        <v>0</v>
      </c>
      <c r="N280" s="550">
        <f t="shared" si="9"/>
        <v>0</v>
      </c>
    </row>
    <row r="281" spans="1:14" ht="11.1" customHeight="1" x14ac:dyDescent="0.2">
      <c r="C281" s="310" t="s">
        <v>164</v>
      </c>
      <c r="D281" s="310"/>
      <c r="E281" s="319" t="s">
        <v>1686</v>
      </c>
      <c r="F281" s="363" t="s">
        <v>3275</v>
      </c>
      <c r="G281" s="321">
        <v>0</v>
      </c>
      <c r="H281" s="321">
        <v>0</v>
      </c>
      <c r="J281" s="487">
        <f t="shared" si="8"/>
        <v>0</v>
      </c>
      <c r="M281" s="277">
        <f>+IFERROR(VLOOKUP(E281,[50]ModelloSP!$A:$E,3,0),0)</f>
        <v>0</v>
      </c>
      <c r="N281" s="550">
        <f t="shared" si="9"/>
        <v>0</v>
      </c>
    </row>
    <row r="282" spans="1:14" x14ac:dyDescent="0.2">
      <c r="C282" s="310" t="s">
        <v>164</v>
      </c>
      <c r="D282" s="310"/>
      <c r="E282" s="319" t="s">
        <v>1688</v>
      </c>
      <c r="F282" s="364" t="s">
        <v>3276</v>
      </c>
      <c r="G282" s="321">
        <v>1700103.4500000002</v>
      </c>
      <c r="H282" s="321">
        <v>1410657.42</v>
      </c>
      <c r="J282" s="487">
        <f t="shared" si="8"/>
        <v>289446.03000000026</v>
      </c>
      <c r="M282" s="277">
        <f>+IFERROR(VLOOKUP(E282,[50]ModelloSP!$A:$E,3,0),0)</f>
        <v>1700103.4500000002</v>
      </c>
      <c r="N282" s="550">
        <f t="shared" si="9"/>
        <v>0</v>
      </c>
    </row>
    <row r="283" spans="1:14" x14ac:dyDescent="0.2">
      <c r="C283" s="310" t="s">
        <v>1448</v>
      </c>
      <c r="D283" s="310"/>
      <c r="E283" s="319" t="s">
        <v>3277</v>
      </c>
      <c r="F283" s="364" t="s">
        <v>3278</v>
      </c>
      <c r="G283" s="321">
        <v>0</v>
      </c>
      <c r="H283" s="321">
        <v>0</v>
      </c>
      <c r="J283" s="487">
        <f t="shared" si="8"/>
        <v>0</v>
      </c>
      <c r="M283" s="277">
        <f>+IFERROR(VLOOKUP(E283,[50]ModelloSP!$A:$E,3,0),0)</f>
        <v>0</v>
      </c>
      <c r="N283" s="550">
        <f t="shared" si="9"/>
        <v>0</v>
      </c>
    </row>
    <row r="284" spans="1:14" x14ac:dyDescent="0.2">
      <c r="C284" s="310" t="s">
        <v>164</v>
      </c>
      <c r="D284" s="310"/>
      <c r="E284" s="319" t="s">
        <v>3279</v>
      </c>
      <c r="F284" s="364" t="s">
        <v>3280</v>
      </c>
      <c r="G284" s="321">
        <v>0</v>
      </c>
      <c r="H284" s="321">
        <v>0</v>
      </c>
      <c r="J284" s="487">
        <f t="shared" si="8"/>
        <v>0</v>
      </c>
      <c r="M284" s="277">
        <f>+IFERROR(VLOOKUP(E284,[50]ModelloSP!$A:$E,3,0),0)</f>
        <v>0</v>
      </c>
      <c r="N284" s="550">
        <f t="shared" si="9"/>
        <v>0</v>
      </c>
    </row>
    <row r="285" spans="1:14" x14ac:dyDescent="0.2">
      <c r="C285" s="310" t="s">
        <v>1448</v>
      </c>
      <c r="D285" s="310"/>
      <c r="E285" s="319" t="s">
        <v>3281</v>
      </c>
      <c r="F285" s="364" t="s">
        <v>3282</v>
      </c>
      <c r="G285" s="321">
        <v>0</v>
      </c>
      <c r="H285" s="321">
        <v>0</v>
      </c>
      <c r="J285" s="487">
        <f t="shared" si="8"/>
        <v>0</v>
      </c>
      <c r="M285" s="277">
        <f>+IFERROR(VLOOKUP(E285,[50]ModelloSP!$A:$E,3,0),0)</f>
        <v>0</v>
      </c>
      <c r="N285" s="550">
        <f t="shared" si="9"/>
        <v>0</v>
      </c>
    </row>
    <row r="286" spans="1:14" x14ac:dyDescent="0.2">
      <c r="C286" s="310" t="s">
        <v>1414</v>
      </c>
      <c r="D286" s="310"/>
      <c r="E286" s="311" t="s">
        <v>1690</v>
      </c>
      <c r="F286" s="361" t="s">
        <v>3283</v>
      </c>
      <c r="G286" s="338">
        <v>158284.47</v>
      </c>
      <c r="H286" s="338">
        <v>115925.97</v>
      </c>
      <c r="J286" s="487">
        <f t="shared" si="8"/>
        <v>42358.5</v>
      </c>
      <c r="M286" s="277">
        <f>+IFERROR(VLOOKUP(E286,[50]ModelloSP!$A:$E,3,0),0)</f>
        <v>158284.47</v>
      </c>
      <c r="N286" s="550">
        <f t="shared" si="9"/>
        <v>0</v>
      </c>
    </row>
    <row r="287" spans="1:14" ht="31.5" x14ac:dyDescent="0.2">
      <c r="A287" s="294" t="s">
        <v>3030</v>
      </c>
      <c r="C287" s="310"/>
      <c r="D287" s="310"/>
      <c r="E287" s="311" t="s">
        <v>1692</v>
      </c>
      <c r="F287" s="365" t="s">
        <v>3284</v>
      </c>
      <c r="G287" s="338">
        <v>0</v>
      </c>
      <c r="H287" s="338">
        <v>0</v>
      </c>
      <c r="J287" s="487">
        <f t="shared" si="8"/>
        <v>0</v>
      </c>
      <c r="M287" s="277">
        <f>+IFERROR(VLOOKUP(E287,[50]ModelloSP!$A:$E,3,0),0)</f>
        <v>0</v>
      </c>
      <c r="N287" s="550">
        <f t="shared" si="9"/>
        <v>0</v>
      </c>
    </row>
    <row r="288" spans="1:14" x14ac:dyDescent="0.2">
      <c r="C288" s="310" t="s">
        <v>1448</v>
      </c>
      <c r="D288" s="310"/>
      <c r="E288" s="311" t="s">
        <v>3285</v>
      </c>
      <c r="F288" s="320" t="s">
        <v>3286</v>
      </c>
      <c r="G288" s="321">
        <v>0</v>
      </c>
      <c r="H288" s="321">
        <v>0</v>
      </c>
      <c r="J288" s="487">
        <f t="shared" si="8"/>
        <v>0</v>
      </c>
      <c r="M288" s="277">
        <f>+IFERROR(VLOOKUP(E288,[50]ModelloSP!$A:$E,3,0),0)</f>
        <v>0</v>
      </c>
      <c r="N288" s="550">
        <f t="shared" si="9"/>
        <v>0</v>
      </c>
    </row>
    <row r="289" spans="1:14" x14ac:dyDescent="0.2">
      <c r="C289" s="310" t="s">
        <v>1448</v>
      </c>
      <c r="D289" s="310"/>
      <c r="E289" s="311" t="s">
        <v>3287</v>
      </c>
      <c r="F289" s="320" t="s">
        <v>3288</v>
      </c>
      <c r="G289" s="321">
        <v>0</v>
      </c>
      <c r="H289" s="321">
        <v>0</v>
      </c>
      <c r="J289" s="487">
        <f t="shared" si="8"/>
        <v>0</v>
      </c>
      <c r="M289" s="277">
        <f>+IFERROR(VLOOKUP(E289,[50]ModelloSP!$A:$E,3,0),0)</f>
        <v>0</v>
      </c>
      <c r="N289" s="550">
        <f t="shared" si="9"/>
        <v>0</v>
      </c>
    </row>
    <row r="290" spans="1:14" x14ac:dyDescent="0.2">
      <c r="C290" s="310" t="s">
        <v>1448</v>
      </c>
      <c r="D290" s="310"/>
      <c r="E290" s="311" t="s">
        <v>3289</v>
      </c>
      <c r="F290" s="320" t="s">
        <v>3290</v>
      </c>
      <c r="G290" s="321">
        <v>0</v>
      </c>
      <c r="H290" s="321">
        <v>0</v>
      </c>
      <c r="J290" s="487">
        <f t="shared" si="8"/>
        <v>0</v>
      </c>
      <c r="M290" s="277">
        <f>+IFERROR(VLOOKUP(E290,[50]ModelloSP!$A:$E,3,0),0)</f>
        <v>0</v>
      </c>
      <c r="N290" s="550">
        <f t="shared" si="9"/>
        <v>0</v>
      </c>
    </row>
    <row r="291" spans="1:14" x14ac:dyDescent="0.2">
      <c r="C291" s="310" t="s">
        <v>1448</v>
      </c>
      <c r="D291" s="310"/>
      <c r="E291" s="311" t="s">
        <v>3291</v>
      </c>
      <c r="F291" s="320" t="s">
        <v>3292</v>
      </c>
      <c r="G291" s="321">
        <v>0</v>
      </c>
      <c r="H291" s="321">
        <v>0</v>
      </c>
      <c r="J291" s="487">
        <f t="shared" si="8"/>
        <v>0</v>
      </c>
      <c r="M291" s="277">
        <f>+IFERROR(VLOOKUP(E291,[50]ModelloSP!$A:$E,3,0),0)</f>
        <v>0</v>
      </c>
      <c r="N291" s="550">
        <f t="shared" si="9"/>
        <v>0</v>
      </c>
    </row>
    <row r="292" spans="1:14" x14ac:dyDescent="0.2">
      <c r="C292" s="310" t="s">
        <v>1448</v>
      </c>
      <c r="D292" s="310"/>
      <c r="E292" s="311" t="s">
        <v>3293</v>
      </c>
      <c r="F292" s="320" t="s">
        <v>3294</v>
      </c>
      <c r="G292" s="321">
        <v>0</v>
      </c>
      <c r="H292" s="321">
        <v>0</v>
      </c>
      <c r="J292" s="487">
        <f t="shared" si="8"/>
        <v>0</v>
      </c>
      <c r="M292" s="277">
        <f>+IFERROR(VLOOKUP(E292,[50]ModelloSP!$A:$E,3,0),0)</f>
        <v>0</v>
      </c>
      <c r="N292" s="550">
        <f t="shared" si="9"/>
        <v>0</v>
      </c>
    </row>
    <row r="293" spans="1:14" x14ac:dyDescent="0.2">
      <c r="A293" s="294" t="s">
        <v>3030</v>
      </c>
      <c r="C293" s="310"/>
      <c r="D293" s="310"/>
      <c r="E293" s="311" t="s">
        <v>1694</v>
      </c>
      <c r="F293" s="344" t="s">
        <v>3295</v>
      </c>
      <c r="G293" s="345">
        <v>2395103.11</v>
      </c>
      <c r="H293" s="345">
        <v>2792807.18</v>
      </c>
      <c r="J293" s="487">
        <f t="shared" si="8"/>
        <v>-397704.0700000003</v>
      </c>
      <c r="M293" s="277">
        <f>+IFERROR(VLOOKUP(E293,[50]ModelloSP!$A:$E,3,0),0)</f>
        <v>2395103.11</v>
      </c>
      <c r="N293" s="550">
        <f t="shared" si="9"/>
        <v>0</v>
      </c>
    </row>
    <row r="294" spans="1:14" x14ac:dyDescent="0.2">
      <c r="C294" s="310"/>
      <c r="D294" s="310"/>
      <c r="E294" s="311" t="s">
        <v>1696</v>
      </c>
      <c r="F294" s="361" t="s">
        <v>3296</v>
      </c>
      <c r="G294" s="346">
        <v>0</v>
      </c>
      <c r="H294" s="346">
        <v>18709.93</v>
      </c>
      <c r="J294" s="487">
        <f t="shared" si="8"/>
        <v>-18709.93</v>
      </c>
      <c r="M294" s="277">
        <f>+IFERROR(VLOOKUP(E294,[50]ModelloSP!$A:$E,3,0),0)</f>
        <v>0</v>
      </c>
      <c r="N294" s="550">
        <f t="shared" si="9"/>
        <v>0</v>
      </c>
    </row>
    <row r="295" spans="1:14" x14ac:dyDescent="0.2">
      <c r="C295" s="310"/>
      <c r="D295" s="310"/>
      <c r="E295" s="311" t="s">
        <v>1698</v>
      </c>
      <c r="F295" s="361" t="s">
        <v>3297</v>
      </c>
      <c r="G295" s="346">
        <v>0</v>
      </c>
      <c r="H295" s="346">
        <v>0</v>
      </c>
      <c r="J295" s="487">
        <f t="shared" si="8"/>
        <v>0</v>
      </c>
      <c r="M295" s="277">
        <f>+IFERROR(VLOOKUP(E295,[50]ModelloSP!$A:$E,3,0),0)</f>
        <v>0</v>
      </c>
      <c r="N295" s="550">
        <f t="shared" si="9"/>
        <v>0</v>
      </c>
    </row>
    <row r="296" spans="1:14" x14ac:dyDescent="0.2">
      <c r="C296" s="310"/>
      <c r="D296" s="310"/>
      <c r="E296" s="311" t="s">
        <v>1700</v>
      </c>
      <c r="F296" s="361" t="s">
        <v>3298</v>
      </c>
      <c r="G296" s="346">
        <v>2395103.11</v>
      </c>
      <c r="H296" s="346">
        <v>2774097.25</v>
      </c>
      <c r="J296" s="487">
        <f t="shared" si="8"/>
        <v>-378994.14000000013</v>
      </c>
      <c r="M296" s="277">
        <f>+IFERROR(VLOOKUP(E296,[50]ModelloSP!$A:$E,3,0),0)</f>
        <v>2395103.11</v>
      </c>
      <c r="N296" s="550">
        <f t="shared" si="9"/>
        <v>0</v>
      </c>
    </row>
    <row r="297" spans="1:14" x14ac:dyDescent="0.2">
      <c r="A297" s="294" t="s">
        <v>3030</v>
      </c>
      <c r="C297" s="310"/>
      <c r="D297" s="310"/>
      <c r="E297" s="311" t="s">
        <v>1702</v>
      </c>
      <c r="F297" s="344" t="s">
        <v>1703</v>
      </c>
      <c r="G297" s="345">
        <v>76983884.00999999</v>
      </c>
      <c r="H297" s="345">
        <v>85637872.909999996</v>
      </c>
      <c r="J297" s="487">
        <f t="shared" si="8"/>
        <v>-8653988.900000006</v>
      </c>
      <c r="M297" s="277">
        <f>+IFERROR(VLOOKUP(E297,[50]ModelloSP!$A:$E,3,0),0)</f>
        <v>76983884.00999999</v>
      </c>
      <c r="N297" s="550">
        <f t="shared" si="9"/>
        <v>0</v>
      </c>
    </row>
    <row r="298" spans="1:14" ht="31.5" x14ac:dyDescent="0.2">
      <c r="A298" s="294" t="s">
        <v>3030</v>
      </c>
      <c r="C298" s="310"/>
      <c r="D298" s="310"/>
      <c r="E298" s="311" t="s">
        <v>1704</v>
      </c>
      <c r="F298" s="365" t="s">
        <v>3299</v>
      </c>
      <c r="G298" s="346">
        <v>40072493.449999996</v>
      </c>
      <c r="H298" s="346">
        <v>37002300.670000002</v>
      </c>
      <c r="J298" s="487">
        <f t="shared" si="8"/>
        <v>3070192.7799999937</v>
      </c>
      <c r="M298" s="277">
        <f>+IFERROR(VLOOKUP(E298,[50]ModelloSP!$A:$E,3,0),0)</f>
        <v>40072493.449999996</v>
      </c>
      <c r="N298" s="550">
        <f t="shared" si="9"/>
        <v>0</v>
      </c>
    </row>
    <row r="299" spans="1:14" x14ac:dyDescent="0.2">
      <c r="C299" s="310"/>
      <c r="D299" s="310"/>
      <c r="E299" s="311" t="s">
        <v>3300</v>
      </c>
      <c r="F299" s="361" t="s">
        <v>3301</v>
      </c>
      <c r="G299" s="346">
        <v>40093204.329999998</v>
      </c>
      <c r="H299" s="346">
        <v>0</v>
      </c>
      <c r="J299" s="487">
        <f t="shared" si="8"/>
        <v>40093204.329999998</v>
      </c>
      <c r="M299" s="277">
        <f>+IFERROR(VLOOKUP(E299,[50]ModelloSP!$A:$E,3,0),0)</f>
        <v>40093204.329999998</v>
      </c>
      <c r="N299" s="550">
        <f t="shared" si="9"/>
        <v>0</v>
      </c>
    </row>
    <row r="300" spans="1:14" x14ac:dyDescent="0.2">
      <c r="C300" s="310"/>
      <c r="D300" s="310"/>
      <c r="E300" s="311" t="s">
        <v>3302</v>
      </c>
      <c r="F300" s="361" t="s">
        <v>3303</v>
      </c>
      <c r="G300" s="322">
        <v>-20710.88</v>
      </c>
      <c r="H300" s="322">
        <v>0</v>
      </c>
      <c r="I300" s="323" t="s">
        <v>3162</v>
      </c>
      <c r="J300" s="487">
        <f t="shared" si="8"/>
        <v>-20710.88</v>
      </c>
      <c r="M300" s="277">
        <f>+IFERROR(VLOOKUP(E300,[50]ModelloSP!$A:$E,3,0),0)</f>
        <v>20710.88</v>
      </c>
      <c r="N300" s="550">
        <f>+G300+M300</f>
        <v>0</v>
      </c>
    </row>
    <row r="301" spans="1:14" x14ac:dyDescent="0.2">
      <c r="A301" s="294" t="s">
        <v>3030</v>
      </c>
      <c r="C301" s="310"/>
      <c r="D301" s="310"/>
      <c r="E301" s="311" t="s">
        <v>1706</v>
      </c>
      <c r="F301" s="361" t="s">
        <v>3304</v>
      </c>
      <c r="G301" s="346">
        <v>36911390.559999995</v>
      </c>
      <c r="H301" s="346">
        <v>48635572.240000002</v>
      </c>
      <c r="J301" s="487">
        <f t="shared" si="8"/>
        <v>-11724181.680000007</v>
      </c>
      <c r="M301" s="277">
        <f>+IFERROR(VLOOKUP(E301,[50]ModelloSP!$A:$E,3,0),0)</f>
        <v>36911390.559999995</v>
      </c>
      <c r="N301" s="550">
        <f t="shared" si="9"/>
        <v>0</v>
      </c>
    </row>
    <row r="302" spans="1:14" x14ac:dyDescent="0.2">
      <c r="C302" s="310"/>
      <c r="D302" s="310"/>
      <c r="E302" s="311" t="s">
        <v>3305</v>
      </c>
      <c r="F302" s="361" t="s">
        <v>3306</v>
      </c>
      <c r="G302" s="346">
        <v>38128932.729999997</v>
      </c>
      <c r="H302" s="346">
        <v>0</v>
      </c>
      <c r="J302" s="487">
        <f t="shared" si="8"/>
        <v>38128932.729999997</v>
      </c>
      <c r="M302" s="277">
        <f>+IFERROR(VLOOKUP(E302,[50]ModelloSP!$A:$E,3,0),0)</f>
        <v>38128932.729999997</v>
      </c>
      <c r="N302" s="550">
        <f t="shared" si="9"/>
        <v>0</v>
      </c>
    </row>
    <row r="303" spans="1:14" x14ac:dyDescent="0.2">
      <c r="C303" s="310"/>
      <c r="D303" s="310"/>
      <c r="E303" s="311" t="s">
        <v>3307</v>
      </c>
      <c r="F303" s="361" t="s">
        <v>3308</v>
      </c>
      <c r="G303" s="322">
        <v>-1217542.17</v>
      </c>
      <c r="H303" s="322">
        <v>0</v>
      </c>
      <c r="I303" s="323" t="s">
        <v>3162</v>
      </c>
      <c r="J303" s="487">
        <f t="shared" si="8"/>
        <v>-1217542.17</v>
      </c>
      <c r="M303" s="277">
        <f>+IFERROR(VLOOKUP(E303,[50]ModelloSP!$A:$E,3,0),0)</f>
        <v>1217542.17</v>
      </c>
      <c r="N303" s="550">
        <f>+G303+M303</f>
        <v>0</v>
      </c>
    </row>
    <row r="304" spans="1:14" x14ac:dyDescent="0.2">
      <c r="C304" s="310"/>
      <c r="D304" s="310"/>
      <c r="E304" s="311" t="s">
        <v>1708</v>
      </c>
      <c r="F304" s="344" t="s">
        <v>1709</v>
      </c>
      <c r="G304" s="345">
        <v>0</v>
      </c>
      <c r="H304" s="345">
        <v>0</v>
      </c>
      <c r="J304" s="487">
        <f t="shared" si="8"/>
        <v>0</v>
      </c>
      <c r="M304" s="277">
        <f>+IFERROR(VLOOKUP(E304,[50]ModelloSP!$A:$E,3,0),0)</f>
        <v>0</v>
      </c>
      <c r="N304" s="550">
        <f t="shared" si="9"/>
        <v>0</v>
      </c>
    </row>
    <row r="305" spans="1:14" x14ac:dyDescent="0.2">
      <c r="C305" s="310"/>
      <c r="D305" s="310"/>
      <c r="E305" s="311" t="s">
        <v>1710</v>
      </c>
      <c r="F305" s="344" t="s">
        <v>1711</v>
      </c>
      <c r="G305" s="345">
        <v>10903660.059999999</v>
      </c>
      <c r="H305" s="345">
        <v>11345628.810000002</v>
      </c>
      <c r="J305" s="487">
        <f t="shared" si="8"/>
        <v>-441968.75000000373</v>
      </c>
      <c r="M305" s="277">
        <f>+IFERROR(VLOOKUP(E305,[50]ModelloSP!$A:$E,3,0),0)</f>
        <v>10903660.059999999</v>
      </c>
      <c r="N305" s="550">
        <f t="shared" si="9"/>
        <v>0</v>
      </c>
    </row>
    <row r="306" spans="1:14" x14ac:dyDescent="0.2">
      <c r="C306" s="310"/>
      <c r="D306" s="310"/>
      <c r="E306" s="311" t="s">
        <v>1712</v>
      </c>
      <c r="F306" s="344" t="s">
        <v>1713</v>
      </c>
      <c r="G306" s="345">
        <v>12385220.910000002</v>
      </c>
      <c r="H306" s="345">
        <v>12237991.819999997</v>
      </c>
      <c r="J306" s="487">
        <f t="shared" si="8"/>
        <v>147229.09000000544</v>
      </c>
      <c r="M306" s="277">
        <f>+IFERROR(VLOOKUP(E306,[50]ModelloSP!$A:$E,3,0),0)</f>
        <v>12385220.910000002</v>
      </c>
      <c r="N306" s="550">
        <f t="shared" si="9"/>
        <v>0</v>
      </c>
    </row>
    <row r="307" spans="1:14" x14ac:dyDescent="0.2">
      <c r="A307" s="294" t="s">
        <v>3030</v>
      </c>
      <c r="C307" s="310"/>
      <c r="D307" s="310"/>
      <c r="E307" s="311" t="s">
        <v>1714</v>
      </c>
      <c r="F307" s="344" t="s">
        <v>1715</v>
      </c>
      <c r="G307" s="345">
        <v>25629493.649999999</v>
      </c>
      <c r="H307" s="345">
        <v>19710191.129999999</v>
      </c>
      <c r="J307" s="487">
        <f t="shared" si="8"/>
        <v>5919302.5199999996</v>
      </c>
      <c r="M307" s="277">
        <f>+IFERROR(VLOOKUP(E307,[50]ModelloSP!$A:$E,3,0),0)</f>
        <v>25629493.649999999</v>
      </c>
      <c r="N307" s="550">
        <f t="shared" si="9"/>
        <v>0</v>
      </c>
    </row>
    <row r="308" spans="1:14" x14ac:dyDescent="0.2">
      <c r="C308" s="310"/>
      <c r="D308" s="310"/>
      <c r="E308" s="311" t="s">
        <v>1716</v>
      </c>
      <c r="F308" s="361" t="s">
        <v>3309</v>
      </c>
      <c r="G308" s="346">
        <v>0</v>
      </c>
      <c r="H308" s="346">
        <v>0</v>
      </c>
      <c r="J308" s="487">
        <f t="shared" si="8"/>
        <v>0</v>
      </c>
      <c r="M308" s="277">
        <f>+IFERROR(VLOOKUP(E308,[50]ModelloSP!$A:$E,3,0),0)</f>
        <v>0</v>
      </c>
      <c r="N308" s="550">
        <f t="shared" si="9"/>
        <v>0</v>
      </c>
    </row>
    <row r="309" spans="1:14" x14ac:dyDescent="0.2">
      <c r="C309" s="310"/>
      <c r="D309" s="310"/>
      <c r="E309" s="311" t="s">
        <v>1718</v>
      </c>
      <c r="F309" s="361" t="s">
        <v>3310</v>
      </c>
      <c r="G309" s="346">
        <v>15249418.010000002</v>
      </c>
      <c r="H309" s="346">
        <v>13984401.379999999</v>
      </c>
      <c r="J309" s="487">
        <f t="shared" si="8"/>
        <v>1265016.6300000027</v>
      </c>
      <c r="M309" s="277">
        <f>+IFERROR(VLOOKUP(E309,[50]ModelloSP!$A:$E,3,0),0)</f>
        <v>15249418.010000002</v>
      </c>
      <c r="N309" s="550">
        <f t="shared" si="9"/>
        <v>0</v>
      </c>
    </row>
    <row r="310" spans="1:14" x14ac:dyDescent="0.2">
      <c r="C310" s="310"/>
      <c r="D310" s="310"/>
      <c r="E310" s="311" t="s">
        <v>1720</v>
      </c>
      <c r="F310" s="361" t="s">
        <v>3311</v>
      </c>
      <c r="G310" s="346">
        <v>0</v>
      </c>
      <c r="H310" s="346">
        <v>0</v>
      </c>
      <c r="J310" s="487">
        <f t="shared" si="8"/>
        <v>0</v>
      </c>
      <c r="M310" s="277">
        <f>+IFERROR(VLOOKUP(E310,[50]ModelloSP!$A:$E,3,0),0)</f>
        <v>0</v>
      </c>
      <c r="N310" s="550">
        <f t="shared" si="9"/>
        <v>0</v>
      </c>
    </row>
    <row r="311" spans="1:14" x14ac:dyDescent="0.2">
      <c r="C311" s="310"/>
      <c r="D311" s="310"/>
      <c r="E311" s="311" t="s">
        <v>1722</v>
      </c>
      <c r="F311" s="361" t="s">
        <v>3312</v>
      </c>
      <c r="G311" s="346">
        <v>10380075.639999999</v>
      </c>
      <c r="H311" s="346">
        <v>5725789.7499999991</v>
      </c>
      <c r="J311" s="487">
        <f t="shared" si="8"/>
        <v>4654285.8899999997</v>
      </c>
      <c r="M311" s="277">
        <f>+IFERROR(VLOOKUP(E311,[50]ModelloSP!$A:$E,3,0),0)</f>
        <v>10380075.639999999</v>
      </c>
      <c r="N311" s="550">
        <f t="shared" si="9"/>
        <v>0</v>
      </c>
    </row>
    <row r="312" spans="1:14" x14ac:dyDescent="0.2">
      <c r="A312" s="294" t="s">
        <v>3030</v>
      </c>
      <c r="C312" s="310"/>
      <c r="D312" s="310"/>
      <c r="E312" s="311" t="s">
        <v>1724</v>
      </c>
      <c r="F312" s="344" t="s">
        <v>3313</v>
      </c>
      <c r="G312" s="345">
        <v>542.94000000000005</v>
      </c>
      <c r="H312" s="345">
        <v>1100.05</v>
      </c>
      <c r="J312" s="487">
        <f t="shared" si="8"/>
        <v>-557.1099999999999</v>
      </c>
      <c r="M312" s="277">
        <f>+IFERROR(VLOOKUP(E312,[50]ModelloSP!$A:$E,3,0),0)</f>
        <v>542.94000000000005</v>
      </c>
      <c r="N312" s="550">
        <f t="shared" si="9"/>
        <v>0</v>
      </c>
    </row>
    <row r="313" spans="1:14" x14ac:dyDescent="0.2">
      <c r="A313" s="294" t="s">
        <v>3030</v>
      </c>
      <c r="C313" s="310"/>
      <c r="D313" s="310"/>
      <c r="E313" s="311" t="s">
        <v>1726</v>
      </c>
      <c r="F313" s="344" t="s">
        <v>1727</v>
      </c>
      <c r="G313" s="345">
        <v>542.94000000000005</v>
      </c>
      <c r="H313" s="345">
        <v>160.05000000000001</v>
      </c>
      <c r="J313" s="487">
        <f t="shared" si="8"/>
        <v>382.89000000000004</v>
      </c>
      <c r="M313" s="277">
        <f>+IFERROR(VLOOKUP(E313,[50]ModelloSP!$A:$E,3,0),0)</f>
        <v>542.94000000000005</v>
      </c>
      <c r="N313" s="550">
        <f t="shared" si="9"/>
        <v>0</v>
      </c>
    </row>
    <row r="314" spans="1:14" x14ac:dyDescent="0.2">
      <c r="C314" s="310"/>
      <c r="D314" s="310"/>
      <c r="E314" s="311" t="s">
        <v>1728</v>
      </c>
      <c r="F314" s="361" t="s">
        <v>3314</v>
      </c>
      <c r="G314" s="346">
        <v>542.94000000000005</v>
      </c>
      <c r="H314" s="346">
        <v>160.05000000000001</v>
      </c>
      <c r="J314" s="487">
        <f t="shared" si="8"/>
        <v>382.89000000000004</v>
      </c>
      <c r="M314" s="277">
        <f>+IFERROR(VLOOKUP(E314,[50]ModelloSP!$A:$E,3,0),0)</f>
        <v>542.94000000000005</v>
      </c>
      <c r="N314" s="550">
        <f t="shared" si="9"/>
        <v>0</v>
      </c>
    </row>
    <row r="315" spans="1:14" x14ac:dyDescent="0.2">
      <c r="C315" s="310" t="s">
        <v>164</v>
      </c>
      <c r="D315" s="310"/>
      <c r="E315" s="311" t="s">
        <v>1730</v>
      </c>
      <c r="F315" s="361" t="s">
        <v>3315</v>
      </c>
      <c r="G315" s="346">
        <v>0</v>
      </c>
      <c r="H315" s="346">
        <v>0</v>
      </c>
      <c r="J315" s="487">
        <f t="shared" si="8"/>
        <v>0</v>
      </c>
      <c r="M315" s="277">
        <f>+IFERROR(VLOOKUP(E315,[50]ModelloSP!$A:$E,3,0),0)</f>
        <v>0</v>
      </c>
      <c r="N315" s="550">
        <f t="shared" si="9"/>
        <v>0</v>
      </c>
    </row>
    <row r="316" spans="1:14" x14ac:dyDescent="0.2">
      <c r="A316" s="294" t="s">
        <v>3030</v>
      </c>
      <c r="C316" s="310"/>
      <c r="D316" s="310"/>
      <c r="E316" s="311" t="s">
        <v>1732</v>
      </c>
      <c r="F316" s="344" t="s">
        <v>1733</v>
      </c>
      <c r="G316" s="345">
        <v>0</v>
      </c>
      <c r="H316" s="345">
        <v>940</v>
      </c>
      <c r="J316" s="487">
        <f t="shared" si="8"/>
        <v>-940</v>
      </c>
      <c r="M316" s="277">
        <f>+IFERROR(VLOOKUP(E316,[50]ModelloSP!$A:$E,3,0),0)</f>
        <v>0</v>
      </c>
      <c r="N316" s="550">
        <f t="shared" si="9"/>
        <v>0</v>
      </c>
    </row>
    <row r="317" spans="1:14" x14ac:dyDescent="0.2">
      <c r="C317" s="310"/>
      <c r="D317" s="310"/>
      <c r="E317" s="311" t="s">
        <v>1734</v>
      </c>
      <c r="F317" s="361" t="s">
        <v>3316</v>
      </c>
      <c r="G317" s="346">
        <v>0</v>
      </c>
      <c r="H317" s="346">
        <v>940</v>
      </c>
      <c r="J317" s="487">
        <f t="shared" si="8"/>
        <v>-940</v>
      </c>
      <c r="M317" s="277">
        <f>+IFERROR(VLOOKUP(E317,[50]ModelloSP!$A:$E,3,0),0)</f>
        <v>0</v>
      </c>
      <c r="N317" s="550">
        <f t="shared" si="9"/>
        <v>0</v>
      </c>
    </row>
    <row r="318" spans="1:14" x14ac:dyDescent="0.2">
      <c r="C318" s="310" t="s">
        <v>164</v>
      </c>
      <c r="D318" s="310"/>
      <c r="E318" s="311" t="s">
        <v>1736</v>
      </c>
      <c r="F318" s="361" t="s">
        <v>3317</v>
      </c>
      <c r="G318" s="346">
        <v>0</v>
      </c>
      <c r="H318" s="346">
        <v>0</v>
      </c>
      <c r="I318" s="366"/>
      <c r="J318" s="487">
        <f t="shared" si="8"/>
        <v>0</v>
      </c>
      <c r="M318" s="277">
        <f>+IFERROR(VLOOKUP(E318,[50]ModelloSP!$A:$E,3,0),0)</f>
        <v>0</v>
      </c>
      <c r="N318" s="550">
        <f t="shared" si="9"/>
        <v>0</v>
      </c>
    </row>
    <row r="319" spans="1:14" ht="31.5" x14ac:dyDescent="0.2">
      <c r="C319" s="310"/>
      <c r="D319" s="310"/>
      <c r="E319" s="311" t="s">
        <v>3318</v>
      </c>
      <c r="F319" s="365" t="s">
        <v>3319</v>
      </c>
      <c r="G319" s="346">
        <v>0</v>
      </c>
      <c r="H319" s="346">
        <v>0</v>
      </c>
      <c r="J319" s="487">
        <f t="shared" si="8"/>
        <v>0</v>
      </c>
      <c r="M319" s="277">
        <f>+IFERROR(VLOOKUP(E319,[50]ModelloSP!$A:$E,3,0),0)</f>
        <v>0</v>
      </c>
      <c r="N319" s="550">
        <f t="shared" si="9"/>
        <v>0</v>
      </c>
    </row>
    <row r="320" spans="1:14" x14ac:dyDescent="0.2">
      <c r="A320" s="294" t="s">
        <v>3030</v>
      </c>
      <c r="C320" s="310"/>
      <c r="D320" s="310"/>
      <c r="E320" s="367" t="s">
        <v>3320</v>
      </c>
      <c r="F320" s="368" t="s">
        <v>3321</v>
      </c>
      <c r="G320" s="369">
        <f>+G194+G218+G251+G255+G312</f>
        <v>268219396.88999978</v>
      </c>
      <c r="H320" s="369">
        <f>+H194+H218+H251+H255+H312</f>
        <v>262061477.21974984</v>
      </c>
      <c r="J320" s="474">
        <f t="shared" si="8"/>
        <v>6157919.670249939</v>
      </c>
      <c r="M320" s="277">
        <f>+IFERROR(VLOOKUP(E320,[50]ModelloSP!$A:$E,3,0),0)</f>
        <v>0</v>
      </c>
      <c r="N320" s="550"/>
    </row>
    <row r="321" spans="1:14" x14ac:dyDescent="0.2">
      <c r="A321" s="294" t="s">
        <v>3030</v>
      </c>
      <c r="C321" s="310"/>
      <c r="D321" s="310"/>
      <c r="E321" s="311" t="s">
        <v>1738</v>
      </c>
      <c r="F321" s="344" t="s">
        <v>3322</v>
      </c>
      <c r="G321" s="345">
        <v>0</v>
      </c>
      <c r="H321" s="345">
        <v>0</v>
      </c>
      <c r="J321" s="474">
        <f t="shared" si="8"/>
        <v>0</v>
      </c>
      <c r="M321" s="277">
        <f>+IFERROR(VLOOKUP(E321,[50]ModelloSP!$A:$E,3,0),0)</f>
        <v>0</v>
      </c>
      <c r="N321" s="550">
        <f t="shared" si="9"/>
        <v>0</v>
      </c>
    </row>
    <row r="322" spans="1:14" x14ac:dyDescent="0.2">
      <c r="C322" s="310"/>
      <c r="D322" s="310"/>
      <c r="E322" s="311" t="s">
        <v>1740</v>
      </c>
      <c r="F322" s="359" t="s">
        <v>3323</v>
      </c>
      <c r="G322" s="321">
        <v>0</v>
      </c>
      <c r="H322" s="321">
        <v>0</v>
      </c>
      <c r="J322" s="474">
        <f t="shared" si="8"/>
        <v>0</v>
      </c>
      <c r="M322" s="277">
        <f>+IFERROR(VLOOKUP(E322,[50]ModelloSP!$A:$E,3,0),0)</f>
        <v>0</v>
      </c>
      <c r="N322" s="550">
        <f t="shared" si="9"/>
        <v>0</v>
      </c>
    </row>
    <row r="323" spans="1:14" x14ac:dyDescent="0.2">
      <c r="C323" s="310"/>
      <c r="D323" s="310"/>
      <c r="E323" s="311" t="s">
        <v>1742</v>
      </c>
      <c r="F323" s="359" t="s">
        <v>3324</v>
      </c>
      <c r="G323" s="321">
        <v>0</v>
      </c>
      <c r="H323" s="321">
        <v>0</v>
      </c>
      <c r="J323" s="474">
        <f t="shared" si="8"/>
        <v>0</v>
      </c>
      <c r="M323" s="277">
        <f>+IFERROR(VLOOKUP(E323,[50]ModelloSP!$A:$E,3,0),0)</f>
        <v>0</v>
      </c>
      <c r="N323" s="550">
        <f t="shared" si="9"/>
        <v>0</v>
      </c>
    </row>
    <row r="324" spans="1:14" x14ac:dyDescent="0.2">
      <c r="C324" s="310"/>
      <c r="D324" s="310"/>
      <c r="E324" s="311" t="s">
        <v>1744</v>
      </c>
      <c r="F324" s="359" t="s">
        <v>3325</v>
      </c>
      <c r="G324" s="321">
        <v>0</v>
      </c>
      <c r="H324" s="321">
        <v>0</v>
      </c>
      <c r="J324" s="474">
        <f t="shared" si="8"/>
        <v>0</v>
      </c>
      <c r="M324" s="277">
        <f>+IFERROR(VLOOKUP(E324,[50]ModelloSP!$A:$E,3,0),0)</f>
        <v>0</v>
      </c>
      <c r="N324" s="550">
        <f t="shared" si="9"/>
        <v>0</v>
      </c>
    </row>
    <row r="325" spans="1:14" x14ac:dyDescent="0.2">
      <c r="C325" s="310"/>
      <c r="D325" s="310"/>
      <c r="E325" s="311" t="s">
        <v>3326</v>
      </c>
      <c r="F325" s="370" t="s">
        <v>3327</v>
      </c>
      <c r="G325" s="321">
        <v>0</v>
      </c>
      <c r="H325" s="321">
        <v>0</v>
      </c>
      <c r="J325" s="474">
        <f t="shared" si="8"/>
        <v>0</v>
      </c>
      <c r="M325" s="277">
        <f>+IFERROR(VLOOKUP(E325,[50]ModelloSP!$A:$E,3,0),0)</f>
        <v>0</v>
      </c>
      <c r="N325" s="550">
        <f t="shared" si="9"/>
        <v>0</v>
      </c>
    </row>
    <row r="326" spans="1:14" x14ac:dyDescent="0.2">
      <c r="C326" s="310"/>
      <c r="D326" s="310"/>
      <c r="E326" s="311" t="s">
        <v>1746</v>
      </c>
      <c r="F326" s="359" t="s">
        <v>3328</v>
      </c>
      <c r="G326" s="321">
        <v>0</v>
      </c>
      <c r="H326" s="321">
        <v>0</v>
      </c>
      <c r="J326" s="474">
        <f t="shared" si="8"/>
        <v>0</v>
      </c>
      <c r="M326" s="277">
        <f>+IFERROR(VLOOKUP(E326,[50]ModelloSP!$A:$E,3,0),0)</f>
        <v>0</v>
      </c>
      <c r="N326" s="550">
        <f t="shared" si="9"/>
        <v>0</v>
      </c>
    </row>
    <row r="328" spans="1:14" x14ac:dyDescent="0.2">
      <c r="F328" s="295" t="s">
        <v>3329</v>
      </c>
    </row>
    <row r="329" spans="1:14" x14ac:dyDescent="0.2">
      <c r="F329" s="295" t="s">
        <v>3330</v>
      </c>
    </row>
  </sheetData>
  <autoFilter ref="A9:N326"/>
  <mergeCells count="1">
    <mergeCell ref="E1:G1"/>
  </mergeCells>
  <conditionalFormatting sqref="O148:HA155 E10:F117 E118:E124 E321:E326 E125:F318 E319 G10:G326">
    <cfRule type="expression" dxfId="69" priority="16" stopIfTrue="1">
      <formula>ISNA(#REF!)=TRUE</formula>
    </cfRule>
  </conditionalFormatting>
  <conditionalFormatting sqref="G3:G4">
    <cfRule type="expression" dxfId="68" priority="15" stopIfTrue="1">
      <formula>ISNA(#REF!)=TRUE</formula>
    </cfRule>
  </conditionalFormatting>
  <conditionalFormatting sqref="E320:F320 G5">
    <cfRule type="expression" dxfId="67" priority="14" stopIfTrue="1">
      <formula>ISNA(#REF!)=TRUE</formula>
    </cfRule>
  </conditionalFormatting>
  <conditionalFormatting sqref="F118">
    <cfRule type="expression" dxfId="66" priority="13" stopIfTrue="1">
      <formula>ISNA(#REF!)=TRUE</formula>
    </cfRule>
  </conditionalFormatting>
  <conditionalFormatting sqref="F119">
    <cfRule type="expression" dxfId="65" priority="12" stopIfTrue="1">
      <formula>ISNA(#REF!)=TRUE</formula>
    </cfRule>
  </conditionalFormatting>
  <conditionalFormatting sqref="F326">
    <cfRule type="expression" dxfId="64" priority="7" stopIfTrue="1">
      <formula>ISNA(#REF!)=TRUE</formula>
    </cfRule>
  </conditionalFormatting>
  <conditionalFormatting sqref="F120:F121">
    <cfRule type="expression" dxfId="63" priority="11" stopIfTrue="1">
      <formula>ISNA(#REF!)=TRUE</formula>
    </cfRule>
  </conditionalFormatting>
  <conditionalFormatting sqref="F122:F124">
    <cfRule type="expression" dxfId="62" priority="10" stopIfTrue="1">
      <formula>ISNA(#REF!)=TRUE</formula>
    </cfRule>
  </conditionalFormatting>
  <conditionalFormatting sqref="F321">
    <cfRule type="expression" dxfId="61" priority="9" stopIfTrue="1">
      <formula>ISNA(#REF!)=TRUE</formula>
    </cfRule>
  </conditionalFormatting>
  <conditionalFormatting sqref="F322:F324">
    <cfRule type="expression" dxfId="60" priority="8" stopIfTrue="1">
      <formula>ISNA(#REF!)=TRUE</formula>
    </cfRule>
  </conditionalFormatting>
  <conditionalFormatting sqref="F325">
    <cfRule type="expression" dxfId="59" priority="6" stopIfTrue="1">
      <formula>ISNA(#REF!)=TRUE</formula>
    </cfRule>
  </conditionalFormatting>
  <conditionalFormatting sqref="F319">
    <cfRule type="expression" dxfId="58" priority="5" stopIfTrue="1">
      <formula>ISNA(#REF!)=TRUE</formula>
    </cfRule>
  </conditionalFormatting>
  <conditionalFormatting sqref="H3">
    <cfRule type="expression" dxfId="57" priority="4" stopIfTrue="1">
      <formula>ISNA(#REF!)=TRUE</formula>
    </cfRule>
  </conditionalFormatting>
  <conditionalFormatting sqref="H4">
    <cfRule type="expression" dxfId="56" priority="3" stopIfTrue="1">
      <formula>ISNA(#REF!)=TRUE</formula>
    </cfRule>
  </conditionalFormatting>
  <conditionalFormatting sqref="H5">
    <cfRule type="expression" dxfId="55" priority="2" stopIfTrue="1">
      <formula>ISNA(#REF!)=TRUE</formula>
    </cfRule>
  </conditionalFormatting>
  <conditionalFormatting sqref="H10:H326">
    <cfRule type="expression" dxfId="54" priority="1" stopIfTrue="1">
      <formula>ISNA(#REF!)=TRUE</formula>
    </cfRule>
  </conditionalFormatting>
  <pageMargins left="0.39370078740157483" right="0.39370078740157483" top="0.59055118110236227" bottom="0.39370078740157483" header="0.51181102362204722" footer="0.51181102362204722"/>
  <pageSetup paperSize="8" scale="98" fitToHeight="1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6"/>
  <sheetViews>
    <sheetView topLeftCell="B523" zoomScaleNormal="100" workbookViewId="0">
      <selection activeCell="E533" sqref="E533"/>
    </sheetView>
  </sheetViews>
  <sheetFormatPr defaultColWidth="8.85546875" defaultRowHeight="12.75" x14ac:dyDescent="0.2"/>
  <cols>
    <col min="1" max="1" width="17.5703125" style="475" bestFit="1" customWidth="1"/>
    <col min="2" max="2" width="17.5703125" style="475" customWidth="1"/>
    <col min="3" max="3" width="58.5703125" style="475" bestFit="1" customWidth="1"/>
    <col min="4" max="4" width="17.5703125" style="475" bestFit="1" customWidth="1"/>
    <col min="5" max="5" width="19.28515625" style="475" bestFit="1" customWidth="1"/>
    <col min="6" max="6" width="19.5703125" style="475" customWidth="1"/>
    <col min="7" max="7" width="19.28515625" style="475" bestFit="1" customWidth="1"/>
    <col min="8" max="8" width="17.5703125" style="475" bestFit="1" customWidth="1"/>
    <col min="9" max="16384" width="8.85546875" style="475"/>
  </cols>
  <sheetData>
    <row r="1" spans="1:32" ht="23.25" x14ac:dyDescent="0.35">
      <c r="A1" s="845" t="s">
        <v>3689</v>
      </c>
      <c r="B1" s="845"/>
      <c r="C1" s="846"/>
      <c r="D1" s="846"/>
      <c r="E1" s="846"/>
      <c r="F1" s="846"/>
      <c r="G1" s="846"/>
      <c r="H1" s="846"/>
    </row>
    <row r="2" spans="1:32" ht="14.25" x14ac:dyDescent="0.2">
      <c r="A2" s="847" t="s">
        <v>3690</v>
      </c>
      <c r="B2" s="847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8"/>
      <c r="O2" s="848"/>
      <c r="P2" s="848"/>
      <c r="Q2" s="848"/>
      <c r="R2" s="848"/>
      <c r="S2" s="848"/>
      <c r="T2" s="848"/>
      <c r="U2" s="848"/>
      <c r="V2" s="848"/>
      <c r="W2" s="848"/>
      <c r="X2" s="848"/>
      <c r="Y2" s="848"/>
      <c r="Z2" s="848"/>
      <c r="AA2" s="848"/>
      <c r="AB2" s="848"/>
      <c r="AC2" s="848"/>
      <c r="AD2" s="848"/>
      <c r="AE2" s="848"/>
      <c r="AF2" s="848"/>
    </row>
    <row r="4" spans="1:32" ht="15.75" x14ac:dyDescent="0.25">
      <c r="A4" s="476" t="s">
        <v>1863</v>
      </c>
      <c r="B4" s="476" t="s">
        <v>1863</v>
      </c>
      <c r="C4" s="476" t="s">
        <v>143</v>
      </c>
      <c r="D4" s="476" t="s">
        <v>1864</v>
      </c>
      <c r="E4" s="476" t="s">
        <v>1865</v>
      </c>
      <c r="F4" s="476" t="s">
        <v>1866</v>
      </c>
      <c r="G4" s="476" t="s">
        <v>1867</v>
      </c>
      <c r="H4" s="476" t="s">
        <v>1868</v>
      </c>
    </row>
    <row r="5" spans="1:32" ht="15" x14ac:dyDescent="0.2">
      <c r="A5" s="477" t="s">
        <v>1869</v>
      </c>
      <c r="B5" s="477">
        <v>1010000300</v>
      </c>
      <c r="C5" s="477" t="s">
        <v>1870</v>
      </c>
      <c r="D5" s="477" t="s">
        <v>1419</v>
      </c>
      <c r="E5" s="478">
        <v>7076741.1500000004</v>
      </c>
      <c r="F5" s="478">
        <v>0</v>
      </c>
      <c r="G5" s="478">
        <v>7076741.1500000004</v>
      </c>
      <c r="H5" s="477" t="s">
        <v>1871</v>
      </c>
    </row>
    <row r="6" spans="1:32" ht="15" x14ac:dyDescent="0.2">
      <c r="A6" s="477" t="s">
        <v>1872</v>
      </c>
      <c r="B6" s="477">
        <v>1011000100</v>
      </c>
      <c r="C6" s="477" t="s">
        <v>112</v>
      </c>
      <c r="D6" s="477" t="s">
        <v>1419</v>
      </c>
      <c r="E6" s="478">
        <v>858181.67</v>
      </c>
      <c r="F6" s="478">
        <v>0</v>
      </c>
      <c r="G6" s="478">
        <v>858181.67</v>
      </c>
      <c r="H6" s="477" t="s">
        <v>1871</v>
      </c>
    </row>
    <row r="7" spans="1:32" ht="15" x14ac:dyDescent="0.2">
      <c r="A7" s="477" t="s">
        <v>1873</v>
      </c>
      <c r="B7" s="477">
        <v>1011000110</v>
      </c>
      <c r="C7" s="477" t="s">
        <v>1874</v>
      </c>
      <c r="D7" s="477" t="s">
        <v>1419</v>
      </c>
      <c r="E7" s="478">
        <v>152591100.62</v>
      </c>
      <c r="F7" s="478">
        <v>0</v>
      </c>
      <c r="G7" s="478">
        <v>152591100.62</v>
      </c>
      <c r="H7" s="477" t="s">
        <v>1871</v>
      </c>
    </row>
    <row r="8" spans="1:32" ht="15" x14ac:dyDescent="0.2">
      <c r="A8" s="477" t="s">
        <v>1875</v>
      </c>
      <c r="B8" s="477">
        <v>1011000120</v>
      </c>
      <c r="C8" s="477" t="s">
        <v>1876</v>
      </c>
      <c r="D8" s="477" t="s">
        <v>1419</v>
      </c>
      <c r="E8" s="478">
        <v>433359</v>
      </c>
      <c r="F8" s="478">
        <v>0</v>
      </c>
      <c r="G8" s="478">
        <v>433359</v>
      </c>
      <c r="H8" s="477" t="s">
        <v>1871</v>
      </c>
    </row>
    <row r="9" spans="1:32" ht="15" x14ac:dyDescent="0.2">
      <c r="A9" s="477" t="s">
        <v>1877</v>
      </c>
      <c r="B9" s="477">
        <v>1011000150</v>
      </c>
      <c r="C9" s="477" t="s">
        <v>113</v>
      </c>
      <c r="D9" s="477" t="s">
        <v>1419</v>
      </c>
      <c r="E9" s="478">
        <v>7806328.5999999996</v>
      </c>
      <c r="F9" s="478">
        <v>4831.2</v>
      </c>
      <c r="G9" s="478">
        <v>7801497.4000000004</v>
      </c>
      <c r="H9" s="477" t="s">
        <v>1871</v>
      </c>
    </row>
    <row r="10" spans="1:32" ht="15" x14ac:dyDescent="0.2">
      <c r="A10" s="477" t="s">
        <v>1878</v>
      </c>
      <c r="B10" s="477">
        <v>1011000200</v>
      </c>
      <c r="C10" s="477" t="s">
        <v>142</v>
      </c>
      <c r="D10" s="477" t="s">
        <v>1419</v>
      </c>
      <c r="E10" s="478">
        <v>82001737.730000004</v>
      </c>
      <c r="F10" s="478">
        <v>7346699.4000000004</v>
      </c>
      <c r="G10" s="478">
        <v>74655038.329999998</v>
      </c>
      <c r="H10" s="477" t="s">
        <v>1871</v>
      </c>
    </row>
    <row r="11" spans="1:32" ht="15" x14ac:dyDescent="0.2">
      <c r="A11" s="477" t="s">
        <v>1879</v>
      </c>
      <c r="B11" s="477">
        <v>1011000250</v>
      </c>
      <c r="C11" s="477" t="s">
        <v>1880</v>
      </c>
      <c r="D11" s="477" t="s">
        <v>1419</v>
      </c>
      <c r="E11" s="478">
        <v>471404.57</v>
      </c>
      <c r="F11" s="478">
        <v>279236</v>
      </c>
      <c r="G11" s="478">
        <v>192168.57</v>
      </c>
      <c r="H11" s="477" t="s">
        <v>1871</v>
      </c>
    </row>
    <row r="12" spans="1:32" ht="15" x14ac:dyDescent="0.2">
      <c r="A12" s="477" t="s">
        <v>1881</v>
      </c>
      <c r="B12" s="477">
        <v>1011000300</v>
      </c>
      <c r="C12" s="477" t="s">
        <v>114</v>
      </c>
      <c r="D12" s="477" t="s">
        <v>1419</v>
      </c>
      <c r="E12" s="478">
        <v>7438569.2400000002</v>
      </c>
      <c r="F12" s="478">
        <v>273363.34000000003</v>
      </c>
      <c r="G12" s="478">
        <v>7165205.9000000004</v>
      </c>
      <c r="H12" s="477" t="s">
        <v>1871</v>
      </c>
    </row>
    <row r="13" spans="1:32" ht="15" x14ac:dyDescent="0.2">
      <c r="A13" s="477" t="s">
        <v>1882</v>
      </c>
      <c r="B13" s="477">
        <v>1011000400</v>
      </c>
      <c r="C13" s="477" t="s">
        <v>1883</v>
      </c>
      <c r="D13" s="477" t="s">
        <v>1419</v>
      </c>
      <c r="E13" s="478">
        <v>1960119.33</v>
      </c>
      <c r="F13" s="478">
        <v>255123</v>
      </c>
      <c r="G13" s="478">
        <v>1704996.33</v>
      </c>
      <c r="H13" s="477" t="s">
        <v>1871</v>
      </c>
    </row>
    <row r="14" spans="1:32" ht="15" x14ac:dyDescent="0.2">
      <c r="A14" s="477" t="s">
        <v>1884</v>
      </c>
      <c r="B14" s="477">
        <v>1011000450</v>
      </c>
      <c r="C14" s="477" t="s">
        <v>1885</v>
      </c>
      <c r="D14" s="477" t="s">
        <v>1419</v>
      </c>
      <c r="E14" s="478">
        <v>6167233.04</v>
      </c>
      <c r="F14" s="478">
        <v>2119218</v>
      </c>
      <c r="G14" s="478">
        <v>4048015.04</v>
      </c>
      <c r="H14" s="477" t="s">
        <v>1871</v>
      </c>
    </row>
    <row r="15" spans="1:32" ht="15" x14ac:dyDescent="0.2">
      <c r="A15" s="477" t="s">
        <v>1886</v>
      </c>
      <c r="B15" s="477">
        <v>1011000460</v>
      </c>
      <c r="C15" s="477" t="s">
        <v>1887</v>
      </c>
      <c r="D15" s="477" t="s">
        <v>1419</v>
      </c>
      <c r="E15" s="478">
        <v>174120.51</v>
      </c>
      <c r="F15" s="478">
        <v>24139</v>
      </c>
      <c r="G15" s="478">
        <v>149981.51</v>
      </c>
      <c r="H15" s="477" t="s">
        <v>1871</v>
      </c>
    </row>
    <row r="16" spans="1:32" ht="15" x14ac:dyDescent="0.2">
      <c r="A16" s="477" t="s">
        <v>1888</v>
      </c>
      <c r="B16" s="477">
        <v>1011000470</v>
      </c>
      <c r="C16" s="477" t="s">
        <v>1889</v>
      </c>
      <c r="D16" s="477" t="s">
        <v>1419</v>
      </c>
      <c r="E16" s="478">
        <v>28544.15</v>
      </c>
      <c r="F16" s="478">
        <v>24542</v>
      </c>
      <c r="G16" s="478">
        <v>4002.15</v>
      </c>
      <c r="H16" s="477" t="s">
        <v>1871</v>
      </c>
    </row>
    <row r="17" spans="1:8" ht="15" x14ac:dyDescent="0.2">
      <c r="A17" s="477" t="s">
        <v>1890</v>
      </c>
      <c r="B17" s="477">
        <v>1011000500</v>
      </c>
      <c r="C17" s="477" t="s">
        <v>1891</v>
      </c>
      <c r="D17" s="477" t="s">
        <v>1419</v>
      </c>
      <c r="E17" s="478">
        <v>2175010.89</v>
      </c>
      <c r="F17" s="478">
        <v>299352</v>
      </c>
      <c r="G17" s="478">
        <v>1875658.89</v>
      </c>
      <c r="H17" s="477" t="s">
        <v>1871</v>
      </c>
    </row>
    <row r="18" spans="1:8" ht="15" x14ac:dyDescent="0.2">
      <c r="A18" s="477" t="s">
        <v>1892</v>
      </c>
      <c r="B18" s="477">
        <v>2011000100</v>
      </c>
      <c r="C18" s="477" t="s">
        <v>1893</v>
      </c>
      <c r="D18" s="477" t="s">
        <v>1419</v>
      </c>
      <c r="E18" s="478">
        <v>5222085.59</v>
      </c>
      <c r="F18" s="478">
        <v>3431736.03</v>
      </c>
      <c r="G18" s="478">
        <v>1790349.56</v>
      </c>
      <c r="H18" s="477" t="s">
        <v>1871</v>
      </c>
    </row>
    <row r="19" spans="1:8" ht="15" x14ac:dyDescent="0.2">
      <c r="A19" s="477" t="s">
        <v>1894</v>
      </c>
      <c r="B19" s="477">
        <v>3011000010</v>
      </c>
      <c r="C19" s="477" t="s">
        <v>115</v>
      </c>
      <c r="D19" s="477" t="s">
        <v>1419</v>
      </c>
      <c r="E19" s="478">
        <v>122561.03</v>
      </c>
      <c r="F19" s="478">
        <v>0</v>
      </c>
      <c r="G19" s="478">
        <v>122561.03</v>
      </c>
      <c r="H19" s="477" t="s">
        <v>1871</v>
      </c>
    </row>
    <row r="20" spans="1:8" ht="15" x14ac:dyDescent="0.2">
      <c r="A20" s="477" t="s">
        <v>1895</v>
      </c>
      <c r="B20" s="477">
        <v>4010000006</v>
      </c>
      <c r="C20" s="477" t="s">
        <v>1896</v>
      </c>
      <c r="D20" s="477" t="s">
        <v>1419</v>
      </c>
      <c r="E20" s="478">
        <v>9449653.8800000008</v>
      </c>
      <c r="F20" s="478">
        <v>4105199.07</v>
      </c>
      <c r="G20" s="478">
        <v>5344454.8099999996</v>
      </c>
      <c r="H20" s="477" t="s">
        <v>1871</v>
      </c>
    </row>
    <row r="21" spans="1:8" ht="15" x14ac:dyDescent="0.2">
      <c r="A21" s="477" t="s">
        <v>1897</v>
      </c>
      <c r="B21" s="477">
        <v>4010000008</v>
      </c>
      <c r="C21" s="477" t="s">
        <v>1898</v>
      </c>
      <c r="D21" s="477" t="s">
        <v>1419</v>
      </c>
      <c r="E21" s="478">
        <v>527370.61</v>
      </c>
      <c r="F21" s="478">
        <v>266430.75</v>
      </c>
      <c r="G21" s="478">
        <v>260939.86</v>
      </c>
      <c r="H21" s="477" t="s">
        <v>1871</v>
      </c>
    </row>
    <row r="22" spans="1:8" ht="15" x14ac:dyDescent="0.2">
      <c r="A22" s="477" t="s">
        <v>1899</v>
      </c>
      <c r="B22" s="477">
        <v>4010000009</v>
      </c>
      <c r="C22" s="477" t="s">
        <v>1900</v>
      </c>
      <c r="D22" s="477" t="s">
        <v>1419</v>
      </c>
      <c r="E22" s="478">
        <v>14256.12</v>
      </c>
      <c r="F22" s="478">
        <v>2802.13</v>
      </c>
      <c r="G22" s="478">
        <v>11453.99</v>
      </c>
      <c r="H22" s="477" t="s">
        <v>1871</v>
      </c>
    </row>
    <row r="23" spans="1:8" ht="15" x14ac:dyDescent="0.2">
      <c r="A23" s="477" t="s">
        <v>1901</v>
      </c>
      <c r="B23" s="477">
        <v>4010000011</v>
      </c>
      <c r="C23" s="477" t="s">
        <v>1902</v>
      </c>
      <c r="D23" s="477" t="s">
        <v>1419</v>
      </c>
      <c r="E23" s="478">
        <v>50889.16</v>
      </c>
      <c r="F23" s="478">
        <v>24602.45</v>
      </c>
      <c r="G23" s="478">
        <v>26286.71</v>
      </c>
      <c r="H23" s="477" t="s">
        <v>1871</v>
      </c>
    </row>
    <row r="24" spans="1:8" ht="15" x14ac:dyDescent="0.2">
      <c r="A24" s="477" t="s">
        <v>1903</v>
      </c>
      <c r="B24" s="477">
        <v>4010000018</v>
      </c>
      <c r="C24" s="477" t="s">
        <v>1904</v>
      </c>
      <c r="D24" s="477" t="s">
        <v>1419</v>
      </c>
      <c r="E24" s="478">
        <v>166020.01999999999</v>
      </c>
      <c r="F24" s="478">
        <v>75687.679999999993</v>
      </c>
      <c r="G24" s="478">
        <v>90332.34</v>
      </c>
      <c r="H24" s="477" t="s">
        <v>1871</v>
      </c>
    </row>
    <row r="25" spans="1:8" ht="15" x14ac:dyDescent="0.2">
      <c r="A25" s="477" t="s">
        <v>1905</v>
      </c>
      <c r="B25" s="477">
        <v>4010000020</v>
      </c>
      <c r="C25" s="477" t="s">
        <v>1906</v>
      </c>
      <c r="D25" s="477" t="s">
        <v>1419</v>
      </c>
      <c r="E25" s="478">
        <v>146315.41</v>
      </c>
      <c r="F25" s="478">
        <v>59511.54</v>
      </c>
      <c r="G25" s="478">
        <v>86803.87</v>
      </c>
      <c r="H25" s="477" t="s">
        <v>1871</v>
      </c>
    </row>
    <row r="26" spans="1:8" ht="15" x14ac:dyDescent="0.2">
      <c r="A26" s="477" t="s">
        <v>1907</v>
      </c>
      <c r="B26" s="477">
        <v>4010000030</v>
      </c>
      <c r="C26" s="477" t="s">
        <v>1908</v>
      </c>
      <c r="D26" s="477" t="s">
        <v>1419</v>
      </c>
      <c r="E26" s="478">
        <v>1931606.43</v>
      </c>
      <c r="F26" s="478">
        <v>832011.57</v>
      </c>
      <c r="G26" s="478">
        <v>1099594.8600000001</v>
      </c>
      <c r="H26" s="477" t="s">
        <v>1871</v>
      </c>
    </row>
    <row r="27" spans="1:8" ht="15" x14ac:dyDescent="0.2">
      <c r="A27" s="477" t="s">
        <v>1909</v>
      </c>
      <c r="B27" s="477">
        <v>4010000036</v>
      </c>
      <c r="C27" s="477" t="s">
        <v>1910</v>
      </c>
      <c r="D27" s="477" t="s">
        <v>1419</v>
      </c>
      <c r="E27" s="478">
        <v>3186837.82</v>
      </c>
      <c r="F27" s="478">
        <v>1579742.26</v>
      </c>
      <c r="G27" s="478">
        <v>1607095.56</v>
      </c>
      <c r="H27" s="477" t="s">
        <v>1871</v>
      </c>
    </row>
    <row r="28" spans="1:8" ht="15" x14ac:dyDescent="0.2">
      <c r="A28" s="477" t="s">
        <v>1911</v>
      </c>
      <c r="B28" s="477">
        <v>4010000040</v>
      </c>
      <c r="C28" s="477" t="s">
        <v>1912</v>
      </c>
      <c r="D28" s="477" t="s">
        <v>1419</v>
      </c>
      <c r="E28" s="478">
        <v>123640.14</v>
      </c>
      <c r="F28" s="478">
        <v>56627.47</v>
      </c>
      <c r="G28" s="478">
        <v>67012.67</v>
      </c>
      <c r="H28" s="477" t="s">
        <v>1871</v>
      </c>
    </row>
    <row r="29" spans="1:8" ht="15" x14ac:dyDescent="0.2">
      <c r="A29" s="477" t="s">
        <v>1913</v>
      </c>
      <c r="B29" s="477">
        <v>4010000045</v>
      </c>
      <c r="C29" s="477" t="s">
        <v>1914</v>
      </c>
      <c r="D29" s="477" t="s">
        <v>1419</v>
      </c>
      <c r="E29" s="478">
        <v>189705.05</v>
      </c>
      <c r="F29" s="478">
        <v>55871.39</v>
      </c>
      <c r="G29" s="478">
        <v>133833.66</v>
      </c>
      <c r="H29" s="477" t="s">
        <v>1871</v>
      </c>
    </row>
    <row r="30" spans="1:8" ht="15" x14ac:dyDescent="0.2">
      <c r="A30" s="477" t="s">
        <v>1915</v>
      </c>
      <c r="B30" s="477">
        <v>4010000050</v>
      </c>
      <c r="C30" s="477" t="s">
        <v>1916</v>
      </c>
      <c r="D30" s="477" t="s">
        <v>1419</v>
      </c>
      <c r="E30" s="478">
        <v>4607372.76</v>
      </c>
      <c r="F30" s="478">
        <v>2159226.14</v>
      </c>
      <c r="G30" s="478">
        <v>2448146.62</v>
      </c>
      <c r="H30" s="477" t="s">
        <v>1871</v>
      </c>
    </row>
    <row r="31" spans="1:8" ht="15" x14ac:dyDescent="0.2">
      <c r="A31" s="477" t="s">
        <v>1917</v>
      </c>
      <c r="B31" s="477">
        <v>4010000056</v>
      </c>
      <c r="C31" s="477" t="s">
        <v>1918</v>
      </c>
      <c r="D31" s="477" t="s">
        <v>1419</v>
      </c>
      <c r="E31" s="478">
        <v>1047112.93</v>
      </c>
      <c r="F31" s="478">
        <v>247848.03</v>
      </c>
      <c r="G31" s="478">
        <v>799264.9</v>
      </c>
      <c r="H31" s="477" t="s">
        <v>1871</v>
      </c>
    </row>
    <row r="32" spans="1:8" ht="15" x14ac:dyDescent="0.2">
      <c r="A32" s="477" t="s">
        <v>1919</v>
      </c>
      <c r="B32" s="477">
        <v>4010000060</v>
      </c>
      <c r="C32" s="477" t="s">
        <v>1920</v>
      </c>
      <c r="D32" s="477" t="s">
        <v>1419</v>
      </c>
      <c r="E32" s="478">
        <v>453913.42</v>
      </c>
      <c r="F32" s="478">
        <v>184162.98</v>
      </c>
      <c r="G32" s="478">
        <v>269750.44</v>
      </c>
      <c r="H32" s="477" t="s">
        <v>1871</v>
      </c>
    </row>
    <row r="33" spans="1:8" ht="15" x14ac:dyDescent="0.2">
      <c r="A33" s="477" t="s">
        <v>1921</v>
      </c>
      <c r="B33" s="477">
        <v>4010000065</v>
      </c>
      <c r="C33" s="477" t="s">
        <v>1922</v>
      </c>
      <c r="D33" s="477" t="s">
        <v>1419</v>
      </c>
      <c r="E33" s="478">
        <v>137597.51999999999</v>
      </c>
      <c r="F33" s="478">
        <v>97516.43</v>
      </c>
      <c r="G33" s="478">
        <v>40081.089999999997</v>
      </c>
      <c r="H33" s="477" t="s">
        <v>1871</v>
      </c>
    </row>
    <row r="34" spans="1:8" ht="15" x14ac:dyDescent="0.2">
      <c r="A34" s="477" t="s">
        <v>1923</v>
      </c>
      <c r="B34" s="477">
        <v>4010000085</v>
      </c>
      <c r="C34" s="477" t="s">
        <v>1924</v>
      </c>
      <c r="D34" s="477" t="s">
        <v>1419</v>
      </c>
      <c r="E34" s="478">
        <v>101629.39</v>
      </c>
      <c r="F34" s="478">
        <v>37375.96</v>
      </c>
      <c r="G34" s="478">
        <v>64253.43</v>
      </c>
      <c r="H34" s="477" t="s">
        <v>1871</v>
      </c>
    </row>
    <row r="35" spans="1:8" ht="15" x14ac:dyDescent="0.2">
      <c r="A35" s="477" t="s">
        <v>1925</v>
      </c>
      <c r="B35" s="477">
        <v>4011000005</v>
      </c>
      <c r="C35" s="477" t="s">
        <v>1926</v>
      </c>
      <c r="D35" s="477" t="s">
        <v>1419</v>
      </c>
      <c r="E35" s="478">
        <v>963.17</v>
      </c>
      <c r="F35" s="478">
        <v>161.31</v>
      </c>
      <c r="G35" s="478">
        <v>801.86</v>
      </c>
      <c r="H35" s="477" t="s">
        <v>1871</v>
      </c>
    </row>
    <row r="36" spans="1:8" ht="15" x14ac:dyDescent="0.2">
      <c r="A36" s="477" t="s">
        <v>1927</v>
      </c>
      <c r="B36" s="477">
        <v>4011000010</v>
      </c>
      <c r="C36" s="477" t="s">
        <v>1928</v>
      </c>
      <c r="D36" s="477" t="s">
        <v>1419</v>
      </c>
      <c r="E36" s="478">
        <v>274445.62</v>
      </c>
      <c r="F36" s="478">
        <v>134431.92000000001</v>
      </c>
      <c r="G36" s="478">
        <v>140013.70000000001</v>
      </c>
      <c r="H36" s="477" t="s">
        <v>1871</v>
      </c>
    </row>
    <row r="37" spans="1:8" ht="15" x14ac:dyDescent="0.2">
      <c r="A37" s="477" t="s">
        <v>1929</v>
      </c>
      <c r="B37" s="477">
        <v>4011000015</v>
      </c>
      <c r="C37" s="477" t="s">
        <v>1930</v>
      </c>
      <c r="D37" s="477" t="s">
        <v>1419</v>
      </c>
      <c r="E37" s="478">
        <v>69065.95</v>
      </c>
      <c r="F37" s="478">
        <v>34532.949999999997</v>
      </c>
      <c r="G37" s="478">
        <v>34533</v>
      </c>
      <c r="H37" s="477" t="s">
        <v>1871</v>
      </c>
    </row>
    <row r="38" spans="1:8" ht="15" x14ac:dyDescent="0.2">
      <c r="A38" s="477" t="s">
        <v>1931</v>
      </c>
      <c r="B38" s="477">
        <v>4011000020</v>
      </c>
      <c r="C38" s="477" t="s">
        <v>1932</v>
      </c>
      <c r="D38" s="477" t="s">
        <v>1419</v>
      </c>
      <c r="E38" s="478">
        <v>84982.07</v>
      </c>
      <c r="F38" s="478">
        <v>76335.39</v>
      </c>
      <c r="G38" s="478">
        <v>8646.68</v>
      </c>
      <c r="H38" s="477" t="s">
        <v>1871</v>
      </c>
    </row>
    <row r="39" spans="1:8" ht="15" x14ac:dyDescent="0.2">
      <c r="A39" s="477" t="s">
        <v>1933</v>
      </c>
      <c r="B39" s="477">
        <v>4011000025</v>
      </c>
      <c r="C39" s="477" t="s">
        <v>1934</v>
      </c>
      <c r="D39" s="477" t="s">
        <v>1419</v>
      </c>
      <c r="E39" s="478">
        <v>415110.86</v>
      </c>
      <c r="F39" s="478">
        <v>194914.4</v>
      </c>
      <c r="G39" s="478">
        <v>220196.46</v>
      </c>
      <c r="H39" s="477" t="s">
        <v>1871</v>
      </c>
    </row>
    <row r="40" spans="1:8" ht="15" x14ac:dyDescent="0.2">
      <c r="A40" s="477" t="s">
        <v>1935</v>
      </c>
      <c r="B40" s="477">
        <v>4011000030</v>
      </c>
      <c r="C40" s="477" t="s">
        <v>1936</v>
      </c>
      <c r="D40" s="477" t="s">
        <v>1419</v>
      </c>
      <c r="E40" s="478">
        <v>3085.28</v>
      </c>
      <c r="F40" s="478">
        <v>1542.64</v>
      </c>
      <c r="G40" s="478">
        <v>1542.64</v>
      </c>
      <c r="H40" s="477" t="s">
        <v>1871</v>
      </c>
    </row>
    <row r="41" spans="1:8" ht="15" x14ac:dyDescent="0.2">
      <c r="A41" s="477" t="s">
        <v>1937</v>
      </c>
      <c r="B41" s="477">
        <v>4011000045</v>
      </c>
      <c r="C41" s="477" t="s">
        <v>1938</v>
      </c>
      <c r="D41" s="477" t="s">
        <v>1419</v>
      </c>
      <c r="E41" s="478">
        <v>1881.62</v>
      </c>
      <c r="F41" s="478">
        <v>940.81</v>
      </c>
      <c r="G41" s="478">
        <v>940.81</v>
      </c>
      <c r="H41" s="477" t="s">
        <v>1871</v>
      </c>
    </row>
    <row r="42" spans="1:8" ht="15" x14ac:dyDescent="0.2">
      <c r="A42" s="477" t="s">
        <v>1939</v>
      </c>
      <c r="B42" s="477">
        <v>4011000060</v>
      </c>
      <c r="C42" s="477" t="s">
        <v>1940</v>
      </c>
      <c r="D42" s="477" t="s">
        <v>1419</v>
      </c>
      <c r="E42" s="478">
        <v>54797.89</v>
      </c>
      <c r="F42" s="478">
        <v>27469.74</v>
      </c>
      <c r="G42" s="478">
        <v>27328.15</v>
      </c>
      <c r="H42" s="477" t="s">
        <v>1871</v>
      </c>
    </row>
    <row r="43" spans="1:8" ht="15" x14ac:dyDescent="0.2">
      <c r="A43" s="477" t="s">
        <v>1941</v>
      </c>
      <c r="B43" s="477">
        <v>5005000160</v>
      </c>
      <c r="C43" s="477" t="s">
        <v>116</v>
      </c>
      <c r="D43" s="477" t="s">
        <v>1419</v>
      </c>
      <c r="E43" s="478">
        <v>204.33</v>
      </c>
      <c r="F43" s="478">
        <v>204.33</v>
      </c>
      <c r="G43" s="478">
        <v>0</v>
      </c>
      <c r="H43" s="477" t="s">
        <v>1789</v>
      </c>
    </row>
    <row r="44" spans="1:8" ht="15" x14ac:dyDescent="0.2">
      <c r="A44" s="477" t="s">
        <v>1942</v>
      </c>
      <c r="B44" s="477">
        <v>5010000100</v>
      </c>
      <c r="C44" s="477" t="s">
        <v>1943</v>
      </c>
      <c r="D44" s="477" t="s">
        <v>1419</v>
      </c>
      <c r="E44" s="478">
        <v>781719611.00999999</v>
      </c>
      <c r="F44" s="478">
        <v>721923248.63999999</v>
      </c>
      <c r="G44" s="478">
        <v>59796362.369999997</v>
      </c>
      <c r="H44" s="477" t="s">
        <v>1871</v>
      </c>
    </row>
    <row r="45" spans="1:8" ht="15" x14ac:dyDescent="0.2">
      <c r="A45" s="477" t="s">
        <v>1944</v>
      </c>
      <c r="B45" s="477">
        <v>5010000105</v>
      </c>
      <c r="C45" s="477" t="s">
        <v>1945</v>
      </c>
      <c r="D45" s="477" t="s">
        <v>1419</v>
      </c>
      <c r="E45" s="478">
        <v>6435670.8399999999</v>
      </c>
      <c r="F45" s="478">
        <v>0</v>
      </c>
      <c r="G45" s="478">
        <v>6435670.8399999999</v>
      </c>
      <c r="H45" s="477" t="s">
        <v>1871</v>
      </c>
    </row>
    <row r="46" spans="1:8" ht="15" x14ac:dyDescent="0.2">
      <c r="A46" s="477" t="s">
        <v>1946</v>
      </c>
      <c r="B46" s="477">
        <v>5010000120</v>
      </c>
      <c r="C46" s="477" t="s">
        <v>1947</v>
      </c>
      <c r="D46" s="477" t="s">
        <v>1419</v>
      </c>
      <c r="E46" s="478">
        <v>282423.08</v>
      </c>
      <c r="F46" s="478">
        <v>141095.07999999999</v>
      </c>
      <c r="G46" s="478">
        <v>141328</v>
      </c>
      <c r="H46" s="477" t="s">
        <v>1871</v>
      </c>
    </row>
    <row r="47" spans="1:8" ht="15" x14ac:dyDescent="0.2">
      <c r="A47" s="477" t="s">
        <v>1948</v>
      </c>
      <c r="B47" s="477">
        <v>5010000130</v>
      </c>
      <c r="C47" s="477" t="s">
        <v>1949</v>
      </c>
      <c r="D47" s="477" t="s">
        <v>1419</v>
      </c>
      <c r="E47" s="478">
        <v>1350000</v>
      </c>
      <c r="F47" s="478">
        <v>900000</v>
      </c>
      <c r="G47" s="478">
        <v>450000</v>
      </c>
      <c r="H47" s="477" t="s">
        <v>1871</v>
      </c>
    </row>
    <row r="48" spans="1:8" ht="15" x14ac:dyDescent="0.2">
      <c r="A48" s="477" t="s">
        <v>1950</v>
      </c>
      <c r="B48" s="477">
        <v>5010000160</v>
      </c>
      <c r="C48" s="477" t="s">
        <v>1951</v>
      </c>
      <c r="D48" s="477" t="s">
        <v>1419</v>
      </c>
      <c r="E48" s="478">
        <v>2919636.52</v>
      </c>
      <c r="F48" s="478">
        <v>0</v>
      </c>
      <c r="G48" s="478">
        <v>2919636.52</v>
      </c>
      <c r="H48" s="477" t="s">
        <v>1871</v>
      </c>
    </row>
    <row r="49" spans="1:8" ht="15" x14ac:dyDescent="0.2">
      <c r="A49" s="477" t="s">
        <v>3691</v>
      </c>
      <c r="B49" s="477">
        <v>5010000170</v>
      </c>
      <c r="C49" s="477" t="s">
        <v>3692</v>
      </c>
      <c r="D49" s="477" t="s">
        <v>1419</v>
      </c>
      <c r="E49" s="478">
        <v>23050</v>
      </c>
      <c r="F49" s="478">
        <v>23050</v>
      </c>
      <c r="G49" s="478">
        <v>0</v>
      </c>
      <c r="H49" s="477" t="s">
        <v>1789</v>
      </c>
    </row>
    <row r="50" spans="1:8" ht="15" x14ac:dyDescent="0.2">
      <c r="A50" s="477" t="s">
        <v>1952</v>
      </c>
      <c r="B50" s="477">
        <v>5010000185</v>
      </c>
      <c r="C50" s="477" t="s">
        <v>1953</v>
      </c>
      <c r="D50" s="477" t="s">
        <v>1419</v>
      </c>
      <c r="E50" s="478">
        <v>17443100.260000002</v>
      </c>
      <c r="F50" s="478">
        <v>5472960.2300000004</v>
      </c>
      <c r="G50" s="478">
        <v>11970140.029999999</v>
      </c>
      <c r="H50" s="477" t="s">
        <v>1871</v>
      </c>
    </row>
    <row r="51" spans="1:8" ht="15" x14ac:dyDescent="0.2">
      <c r="A51" s="477" t="s">
        <v>1954</v>
      </c>
      <c r="B51" s="477">
        <v>5010000195</v>
      </c>
      <c r="C51" s="477" t="s">
        <v>1955</v>
      </c>
      <c r="D51" s="477" t="s">
        <v>1419</v>
      </c>
      <c r="E51" s="478">
        <v>52785811.840000004</v>
      </c>
      <c r="F51" s="478">
        <v>6051080</v>
      </c>
      <c r="G51" s="478">
        <v>46734731.840000004</v>
      </c>
      <c r="H51" s="477" t="s">
        <v>1871</v>
      </c>
    </row>
    <row r="52" spans="1:8" ht="15" x14ac:dyDescent="0.2">
      <c r="A52" s="477" t="s">
        <v>3693</v>
      </c>
      <c r="B52" s="477">
        <v>5010000225</v>
      </c>
      <c r="C52" s="477" t="s">
        <v>3694</v>
      </c>
      <c r="D52" s="477" t="s">
        <v>1419</v>
      </c>
      <c r="E52" s="478">
        <v>906331.2</v>
      </c>
      <c r="F52" s="478">
        <v>906331.2</v>
      </c>
      <c r="G52" s="478">
        <v>0</v>
      </c>
      <c r="H52" s="477" t="s">
        <v>1789</v>
      </c>
    </row>
    <row r="53" spans="1:8" ht="15" x14ac:dyDescent="0.2">
      <c r="A53" s="477" t="s">
        <v>3695</v>
      </c>
      <c r="B53" s="477">
        <v>5010000435</v>
      </c>
      <c r="C53" s="477" t="s">
        <v>3696</v>
      </c>
      <c r="D53" s="477" t="s">
        <v>1419</v>
      </c>
      <c r="E53" s="478">
        <v>7869516.5800000001</v>
      </c>
      <c r="F53" s="478">
        <v>7869516.5800000001</v>
      </c>
      <c r="G53" s="478">
        <v>0</v>
      </c>
      <c r="H53" s="477" t="s">
        <v>1871</v>
      </c>
    </row>
    <row r="54" spans="1:8" ht="15" x14ac:dyDescent="0.2">
      <c r="A54" s="477" t="s">
        <v>1956</v>
      </c>
      <c r="B54" s="477">
        <v>5011000100</v>
      </c>
      <c r="C54" s="477" t="s">
        <v>1957</v>
      </c>
      <c r="D54" s="477" t="s">
        <v>1419</v>
      </c>
      <c r="E54" s="478">
        <v>3590268.49</v>
      </c>
      <c r="F54" s="478">
        <v>338216.46</v>
      </c>
      <c r="G54" s="478">
        <v>3252052.03</v>
      </c>
      <c r="H54" s="477" t="s">
        <v>1871</v>
      </c>
    </row>
    <row r="55" spans="1:8" ht="15" x14ac:dyDescent="0.2">
      <c r="A55" s="477" t="s">
        <v>1958</v>
      </c>
      <c r="B55" s="477">
        <v>5012000160</v>
      </c>
      <c r="C55" s="477" t="s">
        <v>1959</v>
      </c>
      <c r="D55" s="477" t="s">
        <v>1419</v>
      </c>
      <c r="E55" s="478">
        <v>3351493.77</v>
      </c>
      <c r="F55" s="478">
        <v>916317.72</v>
      </c>
      <c r="G55" s="478">
        <v>2435176.0499999998</v>
      </c>
      <c r="H55" s="477" t="s">
        <v>1871</v>
      </c>
    </row>
    <row r="56" spans="1:8" ht="15" x14ac:dyDescent="0.2">
      <c r="A56" s="477" t="s">
        <v>3697</v>
      </c>
      <c r="B56" s="477">
        <v>5012000175</v>
      </c>
      <c r="C56" s="477" t="s">
        <v>3698</v>
      </c>
      <c r="D56" s="477" t="s">
        <v>1419</v>
      </c>
      <c r="E56" s="478">
        <v>848633.75</v>
      </c>
      <c r="F56" s="478">
        <v>101691.24</v>
      </c>
      <c r="G56" s="478">
        <v>746942.51</v>
      </c>
      <c r="H56" s="477" t="s">
        <v>1871</v>
      </c>
    </row>
    <row r="57" spans="1:8" ht="15" x14ac:dyDescent="0.2">
      <c r="A57" s="477" t="s">
        <v>1960</v>
      </c>
      <c r="B57" s="477">
        <v>5012000190</v>
      </c>
      <c r="C57" s="477" t="s">
        <v>1961</v>
      </c>
      <c r="D57" s="477" t="s">
        <v>1419</v>
      </c>
      <c r="E57" s="478">
        <v>6150</v>
      </c>
      <c r="F57" s="478">
        <v>0</v>
      </c>
      <c r="G57" s="478">
        <v>6150</v>
      </c>
      <c r="H57" s="477" t="s">
        <v>1871</v>
      </c>
    </row>
    <row r="58" spans="1:8" ht="15" x14ac:dyDescent="0.2">
      <c r="A58" s="477" t="s">
        <v>1962</v>
      </c>
      <c r="B58" s="477">
        <v>5012000195</v>
      </c>
      <c r="C58" s="477" t="s">
        <v>1963</v>
      </c>
      <c r="D58" s="477" t="s">
        <v>1419</v>
      </c>
      <c r="E58" s="478">
        <v>230009.03</v>
      </c>
      <c r="F58" s="478">
        <v>156743.1</v>
      </c>
      <c r="G58" s="478">
        <v>73265.929999999993</v>
      </c>
      <c r="H58" s="477" t="s">
        <v>1871</v>
      </c>
    </row>
    <row r="59" spans="1:8" ht="15" x14ac:dyDescent="0.2">
      <c r="A59" s="477" t="s">
        <v>1964</v>
      </c>
      <c r="B59" s="477">
        <v>5012700100</v>
      </c>
      <c r="C59" s="477" t="s">
        <v>1965</v>
      </c>
      <c r="D59" s="477" t="s">
        <v>1419</v>
      </c>
      <c r="E59" s="478">
        <v>7356.72</v>
      </c>
      <c r="F59" s="478">
        <v>7301.72</v>
      </c>
      <c r="G59" s="478">
        <v>55</v>
      </c>
      <c r="H59" s="477" t="s">
        <v>1871</v>
      </c>
    </row>
    <row r="60" spans="1:8" ht="15" x14ac:dyDescent="0.2">
      <c r="A60" s="477" t="s">
        <v>1966</v>
      </c>
      <c r="B60" s="477">
        <v>5012700110</v>
      </c>
      <c r="C60" s="477" t="s">
        <v>1967</v>
      </c>
      <c r="D60" s="477" t="s">
        <v>1419</v>
      </c>
      <c r="E60" s="478">
        <v>1464309.95</v>
      </c>
      <c r="F60" s="478">
        <v>845036.21</v>
      </c>
      <c r="G60" s="478">
        <v>619273.74</v>
      </c>
      <c r="H60" s="477" t="s">
        <v>1871</v>
      </c>
    </row>
    <row r="61" spans="1:8" ht="15" x14ac:dyDescent="0.2">
      <c r="A61" s="477" t="s">
        <v>1968</v>
      </c>
      <c r="B61" s="477">
        <v>5013000150</v>
      </c>
      <c r="C61" s="477" t="s">
        <v>1969</v>
      </c>
      <c r="D61" s="477" t="s">
        <v>1419</v>
      </c>
      <c r="E61" s="478">
        <v>6116.56</v>
      </c>
      <c r="F61" s="478">
        <v>0</v>
      </c>
      <c r="G61" s="478">
        <v>6116.56</v>
      </c>
      <c r="H61" s="477" t="s">
        <v>1871</v>
      </c>
    </row>
    <row r="62" spans="1:8" ht="15" x14ac:dyDescent="0.2">
      <c r="A62" s="477" t="s">
        <v>1970</v>
      </c>
      <c r="B62" s="477">
        <v>5013000250</v>
      </c>
      <c r="C62" s="477" t="s">
        <v>1971</v>
      </c>
      <c r="D62" s="477" t="s">
        <v>1419</v>
      </c>
      <c r="E62" s="478">
        <v>12934</v>
      </c>
      <c r="F62" s="478">
        <v>5000</v>
      </c>
      <c r="G62" s="478">
        <v>7934</v>
      </c>
      <c r="H62" s="477" t="s">
        <v>1871</v>
      </c>
    </row>
    <row r="63" spans="1:8" ht="15" x14ac:dyDescent="0.2">
      <c r="A63" s="477" t="s">
        <v>1972</v>
      </c>
      <c r="B63" s="477">
        <v>5013000400</v>
      </c>
      <c r="C63" s="477" t="s">
        <v>1973</v>
      </c>
      <c r="D63" s="477" t="s">
        <v>1419</v>
      </c>
      <c r="E63" s="478">
        <v>856227.32</v>
      </c>
      <c r="F63" s="478">
        <v>518948.92</v>
      </c>
      <c r="G63" s="478">
        <v>337278.4</v>
      </c>
      <c r="H63" s="477" t="s">
        <v>1871</v>
      </c>
    </row>
    <row r="64" spans="1:8" ht="15" x14ac:dyDescent="0.2">
      <c r="A64" s="477" t="s">
        <v>1974</v>
      </c>
      <c r="B64" s="477">
        <v>5013000450</v>
      </c>
      <c r="C64" s="477" t="s">
        <v>1975</v>
      </c>
      <c r="D64" s="477" t="s">
        <v>1419</v>
      </c>
      <c r="E64" s="478">
        <v>1094.73</v>
      </c>
      <c r="F64" s="478">
        <v>0</v>
      </c>
      <c r="G64" s="478">
        <v>1094.73</v>
      </c>
      <c r="H64" s="477" t="s">
        <v>1871</v>
      </c>
    </row>
    <row r="65" spans="1:8" ht="15" x14ac:dyDescent="0.2">
      <c r="A65" s="477" t="s">
        <v>1976</v>
      </c>
      <c r="B65" s="477">
        <v>5013000500</v>
      </c>
      <c r="C65" s="477" t="s">
        <v>1977</v>
      </c>
      <c r="D65" s="477" t="s">
        <v>1419</v>
      </c>
      <c r="E65" s="478">
        <v>2673.17</v>
      </c>
      <c r="F65" s="478">
        <v>0</v>
      </c>
      <c r="G65" s="478">
        <v>2673.17</v>
      </c>
      <c r="H65" s="477" t="s">
        <v>1871</v>
      </c>
    </row>
    <row r="66" spans="1:8" ht="15" x14ac:dyDescent="0.2">
      <c r="A66" s="477" t="s">
        <v>1978</v>
      </c>
      <c r="B66" s="477">
        <v>5014000100</v>
      </c>
      <c r="C66" s="477" t="s">
        <v>1979</v>
      </c>
      <c r="D66" s="477" t="s">
        <v>1419</v>
      </c>
      <c r="E66" s="478">
        <v>168345.89</v>
      </c>
      <c r="F66" s="478">
        <v>148282.35999999999</v>
      </c>
      <c r="G66" s="478">
        <v>20063.53</v>
      </c>
      <c r="H66" s="477" t="s">
        <v>1871</v>
      </c>
    </row>
    <row r="67" spans="1:8" ht="15" x14ac:dyDescent="0.2">
      <c r="A67" s="477" t="s">
        <v>1980</v>
      </c>
      <c r="B67" s="477">
        <v>5014000250</v>
      </c>
      <c r="C67" s="477" t="s">
        <v>1981</v>
      </c>
      <c r="D67" s="477" t="s">
        <v>1419</v>
      </c>
      <c r="E67" s="478">
        <v>16071943.17</v>
      </c>
      <c r="F67" s="478">
        <v>10944856.529999999</v>
      </c>
      <c r="G67" s="478">
        <v>5127086.6399999997</v>
      </c>
      <c r="H67" s="477" t="s">
        <v>1871</v>
      </c>
    </row>
    <row r="68" spans="1:8" ht="15" x14ac:dyDescent="0.2">
      <c r="A68" s="477" t="s">
        <v>1982</v>
      </c>
      <c r="B68" s="477">
        <v>5014000300</v>
      </c>
      <c r="C68" s="477" t="s">
        <v>1983</v>
      </c>
      <c r="D68" s="477" t="s">
        <v>1419</v>
      </c>
      <c r="E68" s="478">
        <v>69438.02</v>
      </c>
      <c r="F68" s="478">
        <v>58322.7</v>
      </c>
      <c r="G68" s="478">
        <v>11115.32</v>
      </c>
      <c r="H68" s="477" t="s">
        <v>1871</v>
      </c>
    </row>
    <row r="69" spans="1:8" ht="15" x14ac:dyDescent="0.2">
      <c r="A69" s="477" t="s">
        <v>1984</v>
      </c>
      <c r="B69" s="477">
        <v>5014000350</v>
      </c>
      <c r="C69" s="477" t="s">
        <v>1985</v>
      </c>
      <c r="D69" s="477" t="s">
        <v>1419</v>
      </c>
      <c r="E69" s="478">
        <v>2312640.04</v>
      </c>
      <c r="F69" s="478">
        <v>2163336.48</v>
      </c>
      <c r="G69" s="478">
        <v>149303.56</v>
      </c>
      <c r="H69" s="477" t="s">
        <v>1871</v>
      </c>
    </row>
    <row r="70" spans="1:8" ht="15" x14ac:dyDescent="0.2">
      <c r="A70" s="477" t="s">
        <v>1986</v>
      </c>
      <c r="B70" s="477">
        <v>5014000400</v>
      </c>
      <c r="C70" s="477" t="s">
        <v>1987</v>
      </c>
      <c r="D70" s="477" t="s">
        <v>1419</v>
      </c>
      <c r="E70" s="478">
        <v>2663.94</v>
      </c>
      <c r="F70" s="478">
        <v>2663.94</v>
      </c>
      <c r="G70" s="478">
        <v>0</v>
      </c>
      <c r="H70" s="477" t="s">
        <v>1789</v>
      </c>
    </row>
    <row r="71" spans="1:8" ht="15" x14ac:dyDescent="0.2">
      <c r="A71" s="477" t="s">
        <v>1989</v>
      </c>
      <c r="B71" s="477">
        <v>5014000550</v>
      </c>
      <c r="C71" s="477" t="s">
        <v>1990</v>
      </c>
      <c r="D71" s="477" t="s">
        <v>1419</v>
      </c>
      <c r="E71" s="478">
        <v>193894.68</v>
      </c>
      <c r="F71" s="478">
        <v>125456.11</v>
      </c>
      <c r="G71" s="478">
        <v>68438.570000000007</v>
      </c>
      <c r="H71" s="477" t="s">
        <v>1871</v>
      </c>
    </row>
    <row r="72" spans="1:8" ht="15" x14ac:dyDescent="0.2">
      <c r="A72" s="477" t="s">
        <v>3699</v>
      </c>
      <c r="B72" s="477">
        <v>5014000600</v>
      </c>
      <c r="C72" s="477" t="s">
        <v>3700</v>
      </c>
      <c r="D72" s="477" t="s">
        <v>1419</v>
      </c>
      <c r="E72" s="478">
        <v>1862</v>
      </c>
      <c r="F72" s="478">
        <v>0</v>
      </c>
      <c r="G72" s="478">
        <v>1862</v>
      </c>
      <c r="H72" s="477" t="s">
        <v>1871</v>
      </c>
    </row>
    <row r="73" spans="1:8" ht="15" x14ac:dyDescent="0.2">
      <c r="A73" s="477" t="s">
        <v>1991</v>
      </c>
      <c r="B73" s="477">
        <v>5015000100</v>
      </c>
      <c r="C73" s="477" t="s">
        <v>1992</v>
      </c>
      <c r="D73" s="477" t="s">
        <v>1419</v>
      </c>
      <c r="E73" s="478">
        <v>5381266.1100000003</v>
      </c>
      <c r="F73" s="478">
        <v>4490023.8499999996</v>
      </c>
      <c r="G73" s="478">
        <v>891242.26</v>
      </c>
      <c r="H73" s="477" t="s">
        <v>1871</v>
      </c>
    </row>
    <row r="74" spans="1:8" ht="15" x14ac:dyDescent="0.2">
      <c r="A74" s="477" t="s">
        <v>1993</v>
      </c>
      <c r="B74" s="477">
        <v>7010000100</v>
      </c>
      <c r="C74" s="477" t="s">
        <v>1994</v>
      </c>
      <c r="D74" s="477" t="s">
        <v>1419</v>
      </c>
      <c r="E74" s="478">
        <v>101537.48</v>
      </c>
      <c r="F74" s="478">
        <v>88709.21</v>
      </c>
      <c r="G74" s="478">
        <v>12828.27</v>
      </c>
      <c r="H74" s="477" t="s">
        <v>1871</v>
      </c>
    </row>
    <row r="75" spans="1:8" ht="15" x14ac:dyDescent="0.2">
      <c r="A75" s="477" t="s">
        <v>1995</v>
      </c>
      <c r="B75" s="477">
        <v>7010000101</v>
      </c>
      <c r="C75" s="477" t="s">
        <v>1996</v>
      </c>
      <c r="D75" s="477" t="s">
        <v>1419</v>
      </c>
      <c r="E75" s="478">
        <v>91910.65</v>
      </c>
      <c r="F75" s="478">
        <v>64441.41</v>
      </c>
      <c r="G75" s="478">
        <v>27469.24</v>
      </c>
      <c r="H75" s="477" t="s">
        <v>1871</v>
      </c>
    </row>
    <row r="76" spans="1:8" ht="15" x14ac:dyDescent="0.2">
      <c r="A76" s="477" t="s">
        <v>1997</v>
      </c>
      <c r="B76" s="477">
        <v>7010000102</v>
      </c>
      <c r="C76" s="477" t="s">
        <v>1998</v>
      </c>
      <c r="D76" s="477" t="s">
        <v>1419</v>
      </c>
      <c r="E76" s="478">
        <v>105519.91</v>
      </c>
      <c r="F76" s="478">
        <v>101916.41</v>
      </c>
      <c r="G76" s="478">
        <v>3603.5</v>
      </c>
      <c r="H76" s="477" t="s">
        <v>1871</v>
      </c>
    </row>
    <row r="77" spans="1:8" ht="15" x14ac:dyDescent="0.2">
      <c r="A77" s="477" t="s">
        <v>1999</v>
      </c>
      <c r="B77" s="477">
        <v>7010000103</v>
      </c>
      <c r="C77" s="477" t="s">
        <v>2000</v>
      </c>
      <c r="D77" s="477" t="s">
        <v>1419</v>
      </c>
      <c r="E77" s="478">
        <v>53709.16</v>
      </c>
      <c r="F77" s="478">
        <v>44768.6</v>
      </c>
      <c r="G77" s="478">
        <v>8940.56</v>
      </c>
      <c r="H77" s="477" t="s">
        <v>1871</v>
      </c>
    </row>
    <row r="78" spans="1:8" ht="15" x14ac:dyDescent="0.2">
      <c r="A78" s="477" t="s">
        <v>2001</v>
      </c>
      <c r="B78" s="477">
        <v>7010000105</v>
      </c>
      <c r="C78" s="477" t="s">
        <v>2002</v>
      </c>
      <c r="D78" s="477" t="s">
        <v>1419</v>
      </c>
      <c r="E78" s="478">
        <v>128518.73</v>
      </c>
      <c r="F78" s="478">
        <v>112172.62</v>
      </c>
      <c r="G78" s="478">
        <v>16346.11</v>
      </c>
      <c r="H78" s="477" t="s">
        <v>1871</v>
      </c>
    </row>
    <row r="79" spans="1:8" ht="15" x14ac:dyDescent="0.2">
      <c r="A79" s="477" t="s">
        <v>2003</v>
      </c>
      <c r="B79" s="477">
        <v>7010000116</v>
      </c>
      <c r="C79" s="477" t="s">
        <v>2004</v>
      </c>
      <c r="D79" s="477" t="s">
        <v>1419</v>
      </c>
      <c r="E79" s="478">
        <v>97661.02</v>
      </c>
      <c r="F79" s="478">
        <v>97411.56</v>
      </c>
      <c r="G79" s="478">
        <v>249.46</v>
      </c>
      <c r="H79" s="477" t="s">
        <v>1871</v>
      </c>
    </row>
    <row r="80" spans="1:8" ht="15" x14ac:dyDescent="0.2">
      <c r="A80" s="477" t="s">
        <v>2005</v>
      </c>
      <c r="B80" s="477">
        <v>7010000130</v>
      </c>
      <c r="C80" s="477" t="s">
        <v>2006</v>
      </c>
      <c r="D80" s="477" t="s">
        <v>1419</v>
      </c>
      <c r="E80" s="478">
        <v>86301.51</v>
      </c>
      <c r="F80" s="478">
        <v>73143.520000000004</v>
      </c>
      <c r="G80" s="478">
        <v>13157.99</v>
      </c>
      <c r="H80" s="477" t="s">
        <v>1871</v>
      </c>
    </row>
    <row r="81" spans="1:8" ht="15" x14ac:dyDescent="0.2">
      <c r="A81" s="477" t="s">
        <v>2007</v>
      </c>
      <c r="B81" s="477">
        <v>7010000135</v>
      </c>
      <c r="C81" s="477" t="s">
        <v>2008</v>
      </c>
      <c r="D81" s="477" t="s">
        <v>1419</v>
      </c>
      <c r="E81" s="478">
        <v>69468.69</v>
      </c>
      <c r="F81" s="478">
        <v>49165.53</v>
      </c>
      <c r="G81" s="478">
        <v>20303.16</v>
      </c>
      <c r="H81" s="477" t="s">
        <v>1871</v>
      </c>
    </row>
    <row r="82" spans="1:8" ht="15" x14ac:dyDescent="0.2">
      <c r="A82" s="477" t="s">
        <v>2009</v>
      </c>
      <c r="B82" s="477">
        <v>7010000140</v>
      </c>
      <c r="C82" s="477" t="s">
        <v>2010</v>
      </c>
      <c r="D82" s="477" t="s">
        <v>1419</v>
      </c>
      <c r="E82" s="478">
        <v>84438.02</v>
      </c>
      <c r="F82" s="478">
        <v>67159.75</v>
      </c>
      <c r="G82" s="478">
        <v>17278.27</v>
      </c>
      <c r="H82" s="477" t="s">
        <v>1871</v>
      </c>
    </row>
    <row r="83" spans="1:8" ht="15" x14ac:dyDescent="0.2">
      <c r="A83" s="477" t="s">
        <v>2011</v>
      </c>
      <c r="B83" s="477">
        <v>7010000145</v>
      </c>
      <c r="C83" s="477" t="s">
        <v>2012</v>
      </c>
      <c r="D83" s="477" t="s">
        <v>1419</v>
      </c>
      <c r="E83" s="478">
        <v>74916.100000000006</v>
      </c>
      <c r="F83" s="478">
        <v>65376.85</v>
      </c>
      <c r="G83" s="478">
        <v>9539.25</v>
      </c>
      <c r="H83" s="477" t="s">
        <v>1871</v>
      </c>
    </row>
    <row r="84" spans="1:8" ht="15" x14ac:dyDescent="0.2">
      <c r="A84" s="477" t="s">
        <v>2013</v>
      </c>
      <c r="B84" s="477">
        <v>7010000146</v>
      </c>
      <c r="C84" s="477" t="s">
        <v>2014</v>
      </c>
      <c r="D84" s="477" t="s">
        <v>1419</v>
      </c>
      <c r="E84" s="478">
        <v>68140.800000000003</v>
      </c>
      <c r="F84" s="478">
        <v>53914.6</v>
      </c>
      <c r="G84" s="478">
        <v>14226.2</v>
      </c>
      <c r="H84" s="477" t="s">
        <v>1871</v>
      </c>
    </row>
    <row r="85" spans="1:8" ht="15" x14ac:dyDescent="0.2">
      <c r="A85" s="477" t="s">
        <v>2015</v>
      </c>
      <c r="B85" s="477">
        <v>7010000147</v>
      </c>
      <c r="C85" s="477" t="s">
        <v>2016</v>
      </c>
      <c r="D85" s="477" t="s">
        <v>1419</v>
      </c>
      <c r="E85" s="478">
        <v>63256.82</v>
      </c>
      <c r="F85" s="478">
        <v>50615.65</v>
      </c>
      <c r="G85" s="478">
        <v>12641.17</v>
      </c>
      <c r="H85" s="477" t="s">
        <v>1871</v>
      </c>
    </row>
    <row r="86" spans="1:8" ht="15" x14ac:dyDescent="0.2">
      <c r="A86" s="477" t="s">
        <v>2017</v>
      </c>
      <c r="B86" s="477">
        <v>7010000185</v>
      </c>
      <c r="C86" s="477" t="s">
        <v>2018</v>
      </c>
      <c r="D86" s="477" t="s">
        <v>1419</v>
      </c>
      <c r="E86" s="478">
        <v>289.33999999999997</v>
      </c>
      <c r="F86" s="478">
        <v>0</v>
      </c>
      <c r="G86" s="478">
        <v>289.33999999999997</v>
      </c>
      <c r="H86" s="477" t="s">
        <v>1871</v>
      </c>
    </row>
    <row r="87" spans="1:8" ht="15" x14ac:dyDescent="0.2">
      <c r="A87" s="477" t="s">
        <v>2019</v>
      </c>
      <c r="B87" s="477">
        <v>7010000300</v>
      </c>
      <c r="C87" s="477" t="s">
        <v>2020</v>
      </c>
      <c r="D87" s="477" t="s">
        <v>1419</v>
      </c>
      <c r="E87" s="478">
        <v>781619.71</v>
      </c>
      <c r="F87" s="478">
        <v>775666.3</v>
      </c>
      <c r="G87" s="478">
        <v>5953.41</v>
      </c>
      <c r="H87" s="477" t="s">
        <v>1871</v>
      </c>
    </row>
    <row r="88" spans="1:8" ht="15" x14ac:dyDescent="0.2">
      <c r="A88" s="477" t="s">
        <v>2021</v>
      </c>
      <c r="B88" s="477">
        <v>7010000310</v>
      </c>
      <c r="C88" s="477" t="s">
        <v>2022</v>
      </c>
      <c r="D88" s="477" t="s">
        <v>1419</v>
      </c>
      <c r="E88" s="478">
        <v>319124.55</v>
      </c>
      <c r="F88" s="478">
        <v>317676.45</v>
      </c>
      <c r="G88" s="478">
        <v>1448.1</v>
      </c>
      <c r="H88" s="477" t="s">
        <v>1871</v>
      </c>
    </row>
    <row r="89" spans="1:8" ht="15" x14ac:dyDescent="0.2">
      <c r="A89" s="477" t="s">
        <v>2023</v>
      </c>
      <c r="B89" s="477">
        <v>7010000315</v>
      </c>
      <c r="C89" s="477" t="s">
        <v>2024</v>
      </c>
      <c r="D89" s="477" t="s">
        <v>1419</v>
      </c>
      <c r="E89" s="478">
        <v>705817.95</v>
      </c>
      <c r="F89" s="478">
        <v>697973.35</v>
      </c>
      <c r="G89" s="478">
        <v>7844.6</v>
      </c>
      <c r="H89" s="477" t="s">
        <v>1871</v>
      </c>
    </row>
    <row r="90" spans="1:8" ht="15" x14ac:dyDescent="0.2">
      <c r="A90" s="477" t="s">
        <v>2025</v>
      </c>
      <c r="B90" s="477">
        <v>7010000335</v>
      </c>
      <c r="C90" s="477" t="s">
        <v>2026</v>
      </c>
      <c r="D90" s="477" t="s">
        <v>1419</v>
      </c>
      <c r="E90" s="478">
        <v>301936.12</v>
      </c>
      <c r="F90" s="478">
        <v>288612.28999999998</v>
      </c>
      <c r="G90" s="478">
        <v>13323.83</v>
      </c>
      <c r="H90" s="477" t="s">
        <v>1871</v>
      </c>
    </row>
    <row r="91" spans="1:8" ht="15" x14ac:dyDescent="0.2">
      <c r="A91" s="477" t="s">
        <v>2027</v>
      </c>
      <c r="B91" s="477">
        <v>7010000345</v>
      </c>
      <c r="C91" s="477" t="s">
        <v>2028</v>
      </c>
      <c r="D91" s="477" t="s">
        <v>1419</v>
      </c>
      <c r="E91" s="478">
        <v>635050.19999999995</v>
      </c>
      <c r="F91" s="478">
        <v>631257.42000000004</v>
      </c>
      <c r="G91" s="478">
        <v>3792.78</v>
      </c>
      <c r="H91" s="477" t="s">
        <v>1871</v>
      </c>
    </row>
    <row r="92" spans="1:8" ht="15" x14ac:dyDescent="0.2">
      <c r="A92" s="477" t="s">
        <v>2029</v>
      </c>
      <c r="B92" s="477">
        <v>7010000355</v>
      </c>
      <c r="C92" s="477" t="s">
        <v>2030</v>
      </c>
      <c r="D92" s="477" t="s">
        <v>1419</v>
      </c>
      <c r="E92" s="478">
        <v>689684.56</v>
      </c>
      <c r="F92" s="478">
        <v>686508.33</v>
      </c>
      <c r="G92" s="478">
        <v>3176.23</v>
      </c>
      <c r="H92" s="477" t="s">
        <v>1871</v>
      </c>
    </row>
    <row r="93" spans="1:8" ht="15" x14ac:dyDescent="0.2">
      <c r="A93" s="477" t="s">
        <v>2031</v>
      </c>
      <c r="B93" s="477">
        <v>7010000360</v>
      </c>
      <c r="C93" s="477" t="s">
        <v>2032</v>
      </c>
      <c r="D93" s="477" t="s">
        <v>1419</v>
      </c>
      <c r="E93" s="478">
        <v>200685.68</v>
      </c>
      <c r="F93" s="478">
        <v>199314.15</v>
      </c>
      <c r="G93" s="478">
        <v>1371.53</v>
      </c>
      <c r="H93" s="477" t="s">
        <v>1871</v>
      </c>
    </row>
    <row r="94" spans="1:8" ht="15" x14ac:dyDescent="0.2">
      <c r="A94" s="477" t="s">
        <v>2033</v>
      </c>
      <c r="B94" s="477">
        <v>7010000365</v>
      </c>
      <c r="C94" s="477" t="s">
        <v>2034</v>
      </c>
      <c r="D94" s="477" t="s">
        <v>1419</v>
      </c>
      <c r="E94" s="478">
        <v>90883.24</v>
      </c>
      <c r="F94" s="478">
        <v>90227.07</v>
      </c>
      <c r="G94" s="478">
        <v>656.17</v>
      </c>
      <c r="H94" s="477" t="s">
        <v>1871</v>
      </c>
    </row>
    <row r="95" spans="1:8" ht="15" x14ac:dyDescent="0.2">
      <c r="A95" s="477" t="s">
        <v>2035</v>
      </c>
      <c r="B95" s="477">
        <v>7010000370</v>
      </c>
      <c r="C95" s="477" t="s">
        <v>2036</v>
      </c>
      <c r="D95" s="477" t="s">
        <v>1419</v>
      </c>
      <c r="E95" s="478">
        <v>70929.929999999993</v>
      </c>
      <c r="F95" s="478">
        <v>70283.87</v>
      </c>
      <c r="G95" s="478">
        <v>646.05999999999995</v>
      </c>
      <c r="H95" s="477" t="s">
        <v>1871</v>
      </c>
    </row>
    <row r="96" spans="1:8" ht="15" x14ac:dyDescent="0.2">
      <c r="A96" s="477" t="s">
        <v>3701</v>
      </c>
      <c r="B96" s="477">
        <v>7010000385</v>
      </c>
      <c r="C96" s="477" t="s">
        <v>3702</v>
      </c>
      <c r="D96" s="477" t="s">
        <v>1419</v>
      </c>
      <c r="E96" s="478">
        <v>283652.38</v>
      </c>
      <c r="F96" s="478">
        <v>283652.38</v>
      </c>
      <c r="G96" s="478">
        <v>0</v>
      </c>
      <c r="H96" s="477" t="s">
        <v>1789</v>
      </c>
    </row>
    <row r="97" spans="1:8" ht="15" x14ac:dyDescent="0.2">
      <c r="A97" s="477" t="s">
        <v>2037</v>
      </c>
      <c r="B97" s="477">
        <v>7010000400</v>
      </c>
      <c r="C97" s="477" t="s">
        <v>2038</v>
      </c>
      <c r="D97" s="477" t="s">
        <v>1419</v>
      </c>
      <c r="E97" s="478">
        <v>126577.62</v>
      </c>
      <c r="F97" s="478">
        <v>125776.26</v>
      </c>
      <c r="G97" s="478">
        <v>801.36</v>
      </c>
      <c r="H97" s="477" t="s">
        <v>1871</v>
      </c>
    </row>
    <row r="98" spans="1:8" ht="15" x14ac:dyDescent="0.2">
      <c r="A98" s="477" t="s">
        <v>2039</v>
      </c>
      <c r="B98" s="477">
        <v>7010000405</v>
      </c>
      <c r="C98" s="477" t="s">
        <v>2040</v>
      </c>
      <c r="D98" s="477" t="s">
        <v>1419</v>
      </c>
      <c r="E98" s="478">
        <v>131350.46</v>
      </c>
      <c r="F98" s="478">
        <v>130451.35</v>
      </c>
      <c r="G98" s="478">
        <v>899.11</v>
      </c>
      <c r="H98" s="477" t="s">
        <v>1871</v>
      </c>
    </row>
    <row r="99" spans="1:8" ht="15" x14ac:dyDescent="0.2">
      <c r="A99" s="477" t="s">
        <v>3703</v>
      </c>
      <c r="B99" s="477">
        <v>7010000550</v>
      </c>
      <c r="C99" s="477" t="s">
        <v>3704</v>
      </c>
      <c r="D99" s="477" t="s">
        <v>1419</v>
      </c>
      <c r="E99" s="478">
        <v>9934219.1400000006</v>
      </c>
      <c r="F99" s="478">
        <v>9934219.1400000006</v>
      </c>
      <c r="G99" s="478">
        <v>0</v>
      </c>
      <c r="H99" s="477" t="s">
        <v>1789</v>
      </c>
    </row>
    <row r="100" spans="1:8" ht="15" x14ac:dyDescent="0.2">
      <c r="A100" s="477" t="s">
        <v>2041</v>
      </c>
      <c r="B100" s="477">
        <v>7012000100</v>
      </c>
      <c r="C100" s="477" t="s">
        <v>2042</v>
      </c>
      <c r="D100" s="477" t="s">
        <v>1419</v>
      </c>
      <c r="E100" s="478">
        <v>627206678.25999999</v>
      </c>
      <c r="F100" s="478">
        <v>609380403.5</v>
      </c>
      <c r="G100" s="478">
        <v>17826274.760000002</v>
      </c>
      <c r="H100" s="477" t="s">
        <v>1871</v>
      </c>
    </row>
    <row r="101" spans="1:8" ht="15" x14ac:dyDescent="0.2">
      <c r="A101" s="477" t="s">
        <v>2043</v>
      </c>
      <c r="B101" s="477">
        <v>7012000200</v>
      </c>
      <c r="C101" s="477" t="s">
        <v>2044</v>
      </c>
      <c r="D101" s="477" t="s">
        <v>1419</v>
      </c>
      <c r="E101" s="478">
        <v>93749.02</v>
      </c>
      <c r="F101" s="478">
        <v>64169.79</v>
      </c>
      <c r="G101" s="478">
        <v>29579.23</v>
      </c>
      <c r="H101" s="477" t="s">
        <v>1871</v>
      </c>
    </row>
    <row r="102" spans="1:8" ht="15" x14ac:dyDescent="0.2">
      <c r="A102" s="477" t="s">
        <v>2045</v>
      </c>
      <c r="B102" s="477">
        <v>7012000300</v>
      </c>
      <c r="C102" s="477" t="s">
        <v>2046</v>
      </c>
      <c r="D102" s="477" t="s">
        <v>1419</v>
      </c>
      <c r="E102" s="478">
        <v>1884565</v>
      </c>
      <c r="F102" s="478">
        <v>1086242</v>
      </c>
      <c r="G102" s="478">
        <v>798323</v>
      </c>
      <c r="H102" s="477" t="s">
        <v>1871</v>
      </c>
    </row>
    <row r="103" spans="1:8" ht="15" x14ac:dyDescent="0.2">
      <c r="A103" s="477" t="s">
        <v>2047</v>
      </c>
      <c r="B103" s="477">
        <v>8010000100</v>
      </c>
      <c r="C103" s="477" t="s">
        <v>117</v>
      </c>
      <c r="D103" s="477" t="s">
        <v>1419</v>
      </c>
      <c r="E103" s="478">
        <v>17918.689999999999</v>
      </c>
      <c r="F103" s="478">
        <v>17918.689999999999</v>
      </c>
      <c r="G103" s="478">
        <v>0</v>
      </c>
      <c r="H103" s="477" t="s">
        <v>1789</v>
      </c>
    </row>
    <row r="104" spans="1:8" ht="15" x14ac:dyDescent="0.2">
      <c r="A104" s="477" t="s">
        <v>3705</v>
      </c>
      <c r="B104" s="477">
        <v>8011000100</v>
      </c>
      <c r="C104" s="477" t="s">
        <v>3706</v>
      </c>
      <c r="D104" s="477" t="s">
        <v>1419</v>
      </c>
      <c r="E104" s="478">
        <v>26104.37</v>
      </c>
      <c r="F104" s="478">
        <v>207.71</v>
      </c>
      <c r="G104" s="478">
        <v>25896.66</v>
      </c>
      <c r="H104" s="477" t="s">
        <v>1871</v>
      </c>
    </row>
    <row r="105" spans="1:8" ht="15" x14ac:dyDescent="0.2">
      <c r="A105" s="477" t="s">
        <v>2048</v>
      </c>
      <c r="B105" s="477">
        <v>8012000200</v>
      </c>
      <c r="C105" s="477" t="s">
        <v>2049</v>
      </c>
      <c r="D105" s="477" t="s">
        <v>1419</v>
      </c>
      <c r="E105" s="478">
        <v>122.4</v>
      </c>
      <c r="F105" s="478">
        <v>122.4</v>
      </c>
      <c r="G105" s="478">
        <v>0</v>
      </c>
      <c r="H105" s="477" t="s">
        <v>1789</v>
      </c>
    </row>
    <row r="106" spans="1:8" ht="15" x14ac:dyDescent="0.2">
      <c r="A106" s="477" t="s">
        <v>2050</v>
      </c>
      <c r="B106" s="477">
        <v>8012000210</v>
      </c>
      <c r="C106" s="477" t="s">
        <v>2051</v>
      </c>
      <c r="D106" s="477" t="s">
        <v>1419</v>
      </c>
      <c r="E106" s="478">
        <v>344883.45</v>
      </c>
      <c r="F106" s="478">
        <v>239366.05</v>
      </c>
      <c r="G106" s="478">
        <v>105517.4</v>
      </c>
      <c r="H106" s="477" t="s">
        <v>1871</v>
      </c>
    </row>
    <row r="107" spans="1:8" ht="15" x14ac:dyDescent="0.2">
      <c r="A107" s="477" t="s">
        <v>3707</v>
      </c>
      <c r="B107" s="477">
        <v>8012000240</v>
      </c>
      <c r="C107" s="477" t="s">
        <v>3708</v>
      </c>
      <c r="D107" s="477" t="s">
        <v>1419</v>
      </c>
      <c r="E107" s="478">
        <v>13131.95</v>
      </c>
      <c r="F107" s="478">
        <v>0</v>
      </c>
      <c r="G107" s="478">
        <v>13131.95</v>
      </c>
      <c r="H107" s="477" t="s">
        <v>1871</v>
      </c>
    </row>
    <row r="108" spans="1:8" ht="15" x14ac:dyDescent="0.2">
      <c r="A108" s="477" t="s">
        <v>3709</v>
      </c>
      <c r="B108" s="477">
        <v>8012000250</v>
      </c>
      <c r="C108" s="477" t="s">
        <v>3710</v>
      </c>
      <c r="D108" s="477" t="s">
        <v>1419</v>
      </c>
      <c r="E108" s="478">
        <v>46907.03</v>
      </c>
      <c r="F108" s="478">
        <v>0</v>
      </c>
      <c r="G108" s="478">
        <v>46907.03</v>
      </c>
      <c r="H108" s="477" t="s">
        <v>1871</v>
      </c>
    </row>
    <row r="109" spans="1:8" ht="15" x14ac:dyDescent="0.2">
      <c r="A109" s="477" t="s">
        <v>2052</v>
      </c>
      <c r="B109" s="477">
        <v>8012000270</v>
      </c>
      <c r="C109" s="477" t="s">
        <v>2053</v>
      </c>
      <c r="D109" s="477" t="s">
        <v>1419</v>
      </c>
      <c r="E109" s="478">
        <v>143887.21</v>
      </c>
      <c r="F109" s="478">
        <v>88151.27</v>
      </c>
      <c r="G109" s="478">
        <v>55735.94</v>
      </c>
      <c r="H109" s="477" t="s">
        <v>1871</v>
      </c>
    </row>
    <row r="110" spans="1:8" ht="15" x14ac:dyDescent="0.2">
      <c r="A110" s="477" t="s">
        <v>3711</v>
      </c>
      <c r="B110" s="477">
        <v>8012000280</v>
      </c>
      <c r="C110" s="477" t="s">
        <v>3712</v>
      </c>
      <c r="D110" s="477" t="s">
        <v>1419</v>
      </c>
      <c r="E110" s="478">
        <v>4417.93</v>
      </c>
      <c r="F110" s="478">
        <v>0</v>
      </c>
      <c r="G110" s="478">
        <v>4417.93</v>
      </c>
      <c r="H110" s="477" t="s">
        <v>1871</v>
      </c>
    </row>
    <row r="111" spans="1:8" ht="15" x14ac:dyDescent="0.2">
      <c r="A111" s="477" t="s">
        <v>2054</v>
      </c>
      <c r="B111" s="477">
        <v>8012000410</v>
      </c>
      <c r="C111" s="477" t="s">
        <v>2055</v>
      </c>
      <c r="D111" s="477" t="s">
        <v>1419</v>
      </c>
      <c r="E111" s="478">
        <v>40863.980000000003</v>
      </c>
      <c r="F111" s="478">
        <v>0</v>
      </c>
      <c r="G111" s="478">
        <v>40863.980000000003</v>
      </c>
      <c r="H111" s="477" t="s">
        <v>1871</v>
      </c>
    </row>
    <row r="112" spans="1:8" ht="15" x14ac:dyDescent="0.2">
      <c r="A112" s="477" t="s">
        <v>2056</v>
      </c>
      <c r="B112" s="477">
        <v>8012000440</v>
      </c>
      <c r="C112" s="477" t="s">
        <v>2057</v>
      </c>
      <c r="D112" s="477" t="s">
        <v>1419</v>
      </c>
      <c r="E112" s="478">
        <v>94748.12</v>
      </c>
      <c r="F112" s="478">
        <v>72959.47</v>
      </c>
      <c r="G112" s="478">
        <v>21788.65</v>
      </c>
      <c r="H112" s="477" t="s">
        <v>1871</v>
      </c>
    </row>
    <row r="113" spans="1:8" ht="15" x14ac:dyDescent="0.2">
      <c r="A113" s="477" t="s">
        <v>3713</v>
      </c>
      <c r="B113" s="477">
        <v>8012000450</v>
      </c>
      <c r="C113" s="477" t="s">
        <v>3714</v>
      </c>
      <c r="D113" s="477" t="s">
        <v>1419</v>
      </c>
      <c r="E113" s="478">
        <v>20710.88</v>
      </c>
      <c r="F113" s="478">
        <v>0</v>
      </c>
      <c r="G113" s="478">
        <v>20710.88</v>
      </c>
      <c r="H113" s="477" t="s">
        <v>1871</v>
      </c>
    </row>
    <row r="114" spans="1:8" ht="15" x14ac:dyDescent="0.2">
      <c r="A114" s="477" t="s">
        <v>2058</v>
      </c>
      <c r="B114" s="477">
        <v>8012000460</v>
      </c>
      <c r="C114" s="477" t="s">
        <v>2059</v>
      </c>
      <c r="D114" s="477" t="s">
        <v>1419</v>
      </c>
      <c r="E114" s="478">
        <v>1354989.16</v>
      </c>
      <c r="F114" s="478">
        <v>137446.99</v>
      </c>
      <c r="G114" s="478">
        <v>1217542.17</v>
      </c>
      <c r="H114" s="477" t="s">
        <v>1871</v>
      </c>
    </row>
    <row r="115" spans="1:8" ht="15" x14ac:dyDescent="0.2">
      <c r="A115" s="477" t="s">
        <v>2060</v>
      </c>
      <c r="B115" s="477">
        <v>20010000100</v>
      </c>
      <c r="C115" s="477" t="s">
        <v>119</v>
      </c>
      <c r="D115" s="477" t="s">
        <v>1419</v>
      </c>
      <c r="E115" s="478">
        <v>0</v>
      </c>
      <c r="F115" s="478">
        <v>10730458.82</v>
      </c>
      <c r="G115" s="478">
        <v>10730458.82</v>
      </c>
      <c r="H115" s="477" t="s">
        <v>1988</v>
      </c>
    </row>
    <row r="116" spans="1:8" ht="15" x14ac:dyDescent="0.2">
      <c r="A116" s="477" t="s">
        <v>3715</v>
      </c>
      <c r="B116" s="477">
        <v>20010000230</v>
      </c>
      <c r="C116" s="477" t="s">
        <v>3716</v>
      </c>
      <c r="D116" s="477" t="s">
        <v>1419</v>
      </c>
      <c r="E116" s="478">
        <v>7869516.5800000001</v>
      </c>
      <c r="F116" s="478">
        <v>7869516.5800000001</v>
      </c>
      <c r="G116" s="478">
        <v>0</v>
      </c>
      <c r="H116" s="477" t="s">
        <v>1789</v>
      </c>
    </row>
    <row r="117" spans="1:8" ht="15" x14ac:dyDescent="0.2">
      <c r="A117" s="477" t="s">
        <v>2061</v>
      </c>
      <c r="B117" s="477">
        <v>20015000150</v>
      </c>
      <c r="C117" s="477" t="s">
        <v>120</v>
      </c>
      <c r="D117" s="477" t="s">
        <v>1419</v>
      </c>
      <c r="E117" s="478">
        <v>7148529.8799999999</v>
      </c>
      <c r="F117" s="478">
        <v>88635704.099999994</v>
      </c>
      <c r="G117" s="478">
        <v>81487174.219999999</v>
      </c>
      <c r="H117" s="477" t="s">
        <v>1988</v>
      </c>
    </row>
    <row r="118" spans="1:8" ht="15" x14ac:dyDescent="0.2">
      <c r="A118" s="477" t="s">
        <v>2062</v>
      </c>
      <c r="B118" s="477">
        <v>20015000170</v>
      </c>
      <c r="C118" s="477" t="s">
        <v>2063</v>
      </c>
      <c r="D118" s="477" t="s">
        <v>1419</v>
      </c>
      <c r="E118" s="478">
        <v>2849566.28</v>
      </c>
      <c r="F118" s="478">
        <v>18465824.469999999</v>
      </c>
      <c r="G118" s="478">
        <v>15616258.189999999</v>
      </c>
      <c r="H118" s="477" t="s">
        <v>1988</v>
      </c>
    </row>
    <row r="119" spans="1:8" ht="15" x14ac:dyDescent="0.2">
      <c r="A119" s="477" t="s">
        <v>2064</v>
      </c>
      <c r="B119" s="477">
        <v>20015000190</v>
      </c>
      <c r="C119" s="477" t="s">
        <v>2065</v>
      </c>
      <c r="D119" s="477" t="s">
        <v>1419</v>
      </c>
      <c r="E119" s="478">
        <v>0</v>
      </c>
      <c r="F119" s="478">
        <v>880000</v>
      </c>
      <c r="G119" s="478">
        <v>880000</v>
      </c>
      <c r="H119" s="477" t="s">
        <v>1988</v>
      </c>
    </row>
    <row r="120" spans="1:8" ht="15" x14ac:dyDescent="0.2">
      <c r="A120" s="477" t="s">
        <v>2066</v>
      </c>
      <c r="B120" s="477">
        <v>20015000250</v>
      </c>
      <c r="C120" s="477" t="s">
        <v>2067</v>
      </c>
      <c r="D120" s="477" t="s">
        <v>1419</v>
      </c>
      <c r="E120" s="478">
        <v>0</v>
      </c>
      <c r="F120" s="478">
        <v>7381.09</v>
      </c>
      <c r="G120" s="478">
        <v>7381.09</v>
      </c>
      <c r="H120" s="477" t="s">
        <v>1988</v>
      </c>
    </row>
    <row r="121" spans="1:8" ht="15" x14ac:dyDescent="0.2">
      <c r="A121" s="477" t="s">
        <v>2068</v>
      </c>
      <c r="B121" s="477">
        <v>20020000100</v>
      </c>
      <c r="C121" s="477" t="s">
        <v>2069</v>
      </c>
      <c r="D121" s="477" t="s">
        <v>1419</v>
      </c>
      <c r="E121" s="478">
        <v>0</v>
      </c>
      <c r="F121" s="478">
        <v>1435494.45</v>
      </c>
      <c r="G121" s="478">
        <v>1435494.45</v>
      </c>
      <c r="H121" s="477" t="s">
        <v>1988</v>
      </c>
    </row>
    <row r="122" spans="1:8" ht="15" x14ac:dyDescent="0.2">
      <c r="A122" s="477" t="s">
        <v>2070</v>
      </c>
      <c r="B122" s="477">
        <v>20020000150</v>
      </c>
      <c r="C122" s="477" t="s">
        <v>2071</v>
      </c>
      <c r="D122" s="477" t="s">
        <v>1419</v>
      </c>
      <c r="E122" s="478">
        <v>9038455.4000000004</v>
      </c>
      <c r="F122" s="478">
        <v>7869516.5800000001</v>
      </c>
      <c r="G122" s="478">
        <v>1168938.82</v>
      </c>
      <c r="H122" s="477" t="s">
        <v>1871</v>
      </c>
    </row>
    <row r="123" spans="1:8" ht="15" x14ac:dyDescent="0.2">
      <c r="A123" s="477" t="s">
        <v>3717</v>
      </c>
      <c r="B123" s="477">
        <v>20025000100</v>
      </c>
      <c r="C123" s="477" t="s">
        <v>3718</v>
      </c>
      <c r="D123" s="477" t="s">
        <v>1419</v>
      </c>
      <c r="E123" s="478">
        <v>26885.87</v>
      </c>
      <c r="F123" s="478">
        <v>26885.87</v>
      </c>
      <c r="G123" s="478">
        <v>0</v>
      </c>
      <c r="H123" s="477" t="s">
        <v>1789</v>
      </c>
    </row>
    <row r="124" spans="1:8" ht="15" x14ac:dyDescent="0.2">
      <c r="A124" s="477" t="s">
        <v>2072</v>
      </c>
      <c r="B124" s="477">
        <v>22010500300</v>
      </c>
      <c r="C124" s="477" t="s">
        <v>2073</v>
      </c>
      <c r="D124" s="477" t="s">
        <v>1419</v>
      </c>
      <c r="E124" s="478">
        <v>0</v>
      </c>
      <c r="F124" s="478">
        <v>5815455.1799999997</v>
      </c>
      <c r="G124" s="478">
        <v>5815455.1799999997</v>
      </c>
      <c r="H124" s="477" t="s">
        <v>1988</v>
      </c>
    </row>
    <row r="125" spans="1:8" ht="15" x14ac:dyDescent="0.2">
      <c r="A125" s="477" t="s">
        <v>2074</v>
      </c>
      <c r="B125" s="477">
        <v>22011000110</v>
      </c>
      <c r="C125" s="477" t="s">
        <v>2075</v>
      </c>
      <c r="D125" s="477" t="s">
        <v>1419</v>
      </c>
      <c r="E125" s="478">
        <v>0</v>
      </c>
      <c r="F125" s="478">
        <v>77678446.209999993</v>
      </c>
      <c r="G125" s="478">
        <v>77678446.209999993</v>
      </c>
      <c r="H125" s="477" t="s">
        <v>1988</v>
      </c>
    </row>
    <row r="126" spans="1:8" ht="15" x14ac:dyDescent="0.2">
      <c r="A126" s="477" t="s">
        <v>2076</v>
      </c>
      <c r="B126" s="477">
        <v>22011000120</v>
      </c>
      <c r="C126" s="477" t="s">
        <v>2077</v>
      </c>
      <c r="D126" s="477" t="s">
        <v>1419</v>
      </c>
      <c r="E126" s="478">
        <v>0</v>
      </c>
      <c r="F126" s="478">
        <v>433359</v>
      </c>
      <c r="G126" s="478">
        <v>433359</v>
      </c>
      <c r="H126" s="477" t="s">
        <v>1988</v>
      </c>
    </row>
    <row r="127" spans="1:8" ht="15" x14ac:dyDescent="0.2">
      <c r="A127" s="477" t="s">
        <v>2078</v>
      </c>
      <c r="B127" s="477">
        <v>22011000150</v>
      </c>
      <c r="C127" s="477" t="s">
        <v>2079</v>
      </c>
      <c r="D127" s="477" t="s">
        <v>1419</v>
      </c>
      <c r="E127" s="478">
        <v>0</v>
      </c>
      <c r="F127" s="478">
        <v>7163382.4900000002</v>
      </c>
      <c r="G127" s="478">
        <v>7163382.4900000002</v>
      </c>
      <c r="H127" s="477" t="s">
        <v>1988</v>
      </c>
    </row>
    <row r="128" spans="1:8" ht="15" x14ac:dyDescent="0.2">
      <c r="A128" s="477" t="s">
        <v>2080</v>
      </c>
      <c r="B128" s="477">
        <v>22011000200</v>
      </c>
      <c r="C128" s="477" t="s">
        <v>2081</v>
      </c>
      <c r="D128" s="477" t="s">
        <v>1419</v>
      </c>
      <c r="E128" s="478">
        <v>5927474</v>
      </c>
      <c r="F128" s="478">
        <v>66449947.909999996</v>
      </c>
      <c r="G128" s="478">
        <v>60522473.909999996</v>
      </c>
      <c r="H128" s="477" t="s">
        <v>1988</v>
      </c>
    </row>
    <row r="129" spans="1:8" ht="15" x14ac:dyDescent="0.2">
      <c r="A129" s="477" t="s">
        <v>2082</v>
      </c>
      <c r="B129" s="477">
        <v>22011000250</v>
      </c>
      <c r="C129" s="477" t="s">
        <v>2083</v>
      </c>
      <c r="D129" s="477" t="s">
        <v>1419</v>
      </c>
      <c r="E129" s="478">
        <v>217227</v>
      </c>
      <c r="F129" s="478">
        <v>349597.04</v>
      </c>
      <c r="G129" s="478">
        <v>132370.04</v>
      </c>
      <c r="H129" s="477" t="s">
        <v>1988</v>
      </c>
    </row>
    <row r="130" spans="1:8" ht="15" x14ac:dyDescent="0.2">
      <c r="A130" s="477" t="s">
        <v>2084</v>
      </c>
      <c r="B130" s="477">
        <v>22011000300</v>
      </c>
      <c r="C130" s="477" t="s">
        <v>2085</v>
      </c>
      <c r="D130" s="477" t="s">
        <v>1419</v>
      </c>
      <c r="E130" s="478">
        <v>0</v>
      </c>
      <c r="F130" s="478">
        <v>6757453.5899999999</v>
      </c>
      <c r="G130" s="478">
        <v>6757453.5899999999</v>
      </c>
      <c r="H130" s="477" t="s">
        <v>1988</v>
      </c>
    </row>
    <row r="131" spans="1:8" ht="15" x14ac:dyDescent="0.2">
      <c r="A131" s="477" t="s">
        <v>2086</v>
      </c>
      <c r="B131" s="477">
        <v>22011000400</v>
      </c>
      <c r="C131" s="477" t="s">
        <v>2087</v>
      </c>
      <c r="D131" s="477" t="s">
        <v>1419</v>
      </c>
      <c r="E131" s="478">
        <v>250978</v>
      </c>
      <c r="F131" s="478">
        <v>1933405.32</v>
      </c>
      <c r="G131" s="478">
        <v>1682427.32</v>
      </c>
      <c r="H131" s="477" t="s">
        <v>1988</v>
      </c>
    </row>
    <row r="132" spans="1:8" ht="15" x14ac:dyDescent="0.2">
      <c r="A132" s="477" t="s">
        <v>2088</v>
      </c>
      <c r="B132" s="477">
        <v>22011000450</v>
      </c>
      <c r="C132" s="477" t="s">
        <v>2089</v>
      </c>
      <c r="D132" s="477" t="s">
        <v>1419</v>
      </c>
      <c r="E132" s="478">
        <v>1667903</v>
      </c>
      <c r="F132" s="478">
        <v>5526963.6100000003</v>
      </c>
      <c r="G132" s="478">
        <v>3859060.61</v>
      </c>
      <c r="H132" s="477" t="s">
        <v>1988</v>
      </c>
    </row>
    <row r="133" spans="1:8" ht="15" x14ac:dyDescent="0.2">
      <c r="A133" s="477" t="s">
        <v>2090</v>
      </c>
      <c r="B133" s="477">
        <v>22011000460</v>
      </c>
      <c r="C133" s="477" t="s">
        <v>2091</v>
      </c>
      <c r="D133" s="477" t="s">
        <v>1419</v>
      </c>
      <c r="E133" s="478">
        <v>21450</v>
      </c>
      <c r="F133" s="478">
        <v>162150.15</v>
      </c>
      <c r="G133" s="478">
        <v>140700.15</v>
      </c>
      <c r="H133" s="477" t="s">
        <v>1988</v>
      </c>
    </row>
    <row r="134" spans="1:8" ht="15" x14ac:dyDescent="0.2">
      <c r="A134" s="477" t="s">
        <v>2092</v>
      </c>
      <c r="B134" s="477">
        <v>22011000470</v>
      </c>
      <c r="C134" s="477" t="s">
        <v>2093</v>
      </c>
      <c r="D134" s="477" t="s">
        <v>1419</v>
      </c>
      <c r="E134" s="478">
        <v>11394</v>
      </c>
      <c r="F134" s="478">
        <v>15125.55</v>
      </c>
      <c r="G134" s="478">
        <v>3731.55</v>
      </c>
      <c r="H134" s="477" t="s">
        <v>1988</v>
      </c>
    </row>
    <row r="135" spans="1:8" ht="15" x14ac:dyDescent="0.2">
      <c r="A135" s="477" t="s">
        <v>2094</v>
      </c>
      <c r="B135" s="477">
        <v>22011000500</v>
      </c>
      <c r="C135" s="477" t="s">
        <v>2095</v>
      </c>
      <c r="D135" s="477" t="s">
        <v>1419</v>
      </c>
      <c r="E135" s="478">
        <v>321819</v>
      </c>
      <c r="F135" s="478">
        <v>2176555.12</v>
      </c>
      <c r="G135" s="478">
        <v>1854736.12</v>
      </c>
      <c r="H135" s="477" t="s">
        <v>1988</v>
      </c>
    </row>
    <row r="136" spans="1:8" ht="15" x14ac:dyDescent="0.2">
      <c r="A136" s="477" t="s">
        <v>2096</v>
      </c>
      <c r="B136" s="477">
        <v>23010000110</v>
      </c>
      <c r="C136" s="477" t="s">
        <v>2097</v>
      </c>
      <c r="D136" s="477" t="s">
        <v>1419</v>
      </c>
      <c r="E136" s="478">
        <v>150505.76</v>
      </c>
      <c r="F136" s="478">
        <v>4140858.79</v>
      </c>
      <c r="G136" s="478">
        <v>3990353.03</v>
      </c>
      <c r="H136" s="477" t="s">
        <v>1988</v>
      </c>
    </row>
    <row r="137" spans="1:8" ht="15" x14ac:dyDescent="0.2">
      <c r="A137" s="477" t="s">
        <v>2098</v>
      </c>
      <c r="B137" s="477">
        <v>23010000115</v>
      </c>
      <c r="C137" s="477" t="s">
        <v>2099</v>
      </c>
      <c r="D137" s="477" t="s">
        <v>1419</v>
      </c>
      <c r="E137" s="478">
        <v>17466.77</v>
      </c>
      <c r="F137" s="478">
        <v>1097168.32</v>
      </c>
      <c r="G137" s="478">
        <v>1079701.55</v>
      </c>
      <c r="H137" s="477" t="s">
        <v>1988</v>
      </c>
    </row>
    <row r="138" spans="1:8" ht="15" x14ac:dyDescent="0.2">
      <c r="A138" s="477" t="s">
        <v>2100</v>
      </c>
      <c r="B138" s="477">
        <v>23010000120</v>
      </c>
      <c r="C138" s="477" t="s">
        <v>2101</v>
      </c>
      <c r="D138" s="477" t="s">
        <v>1419</v>
      </c>
      <c r="E138" s="478">
        <v>82354.7</v>
      </c>
      <c r="F138" s="478">
        <v>519793.27</v>
      </c>
      <c r="G138" s="478">
        <v>437438.57</v>
      </c>
      <c r="H138" s="477" t="s">
        <v>1988</v>
      </c>
    </row>
    <row r="139" spans="1:8" ht="15" x14ac:dyDescent="0.2">
      <c r="A139" s="477" t="s">
        <v>2102</v>
      </c>
      <c r="B139" s="477">
        <v>23010000122</v>
      </c>
      <c r="C139" s="477" t="s">
        <v>2103</v>
      </c>
      <c r="D139" s="477" t="s">
        <v>1419</v>
      </c>
      <c r="E139" s="478">
        <v>149137.60999999999</v>
      </c>
      <c r="F139" s="478">
        <v>389826.76</v>
      </c>
      <c r="G139" s="478">
        <v>240689.15</v>
      </c>
      <c r="H139" s="477" t="s">
        <v>1988</v>
      </c>
    </row>
    <row r="140" spans="1:8" ht="15" x14ac:dyDescent="0.2">
      <c r="A140" s="477" t="s">
        <v>2104</v>
      </c>
      <c r="B140" s="477">
        <v>23010000125</v>
      </c>
      <c r="C140" s="477" t="s">
        <v>2105</v>
      </c>
      <c r="D140" s="477" t="s">
        <v>1419</v>
      </c>
      <c r="E140" s="478">
        <v>1224041.8400000001</v>
      </c>
      <c r="F140" s="478">
        <v>3956095.48</v>
      </c>
      <c r="G140" s="478">
        <v>2732053.64</v>
      </c>
      <c r="H140" s="477" t="s">
        <v>1988</v>
      </c>
    </row>
    <row r="141" spans="1:8" ht="15" x14ac:dyDescent="0.2">
      <c r="A141" s="477" t="s">
        <v>2106</v>
      </c>
      <c r="B141" s="477">
        <v>23010000130</v>
      </c>
      <c r="C141" s="477" t="s">
        <v>2107</v>
      </c>
      <c r="D141" s="477" t="s">
        <v>1419</v>
      </c>
      <c r="E141" s="478">
        <v>149096.45000000001</v>
      </c>
      <c r="F141" s="478">
        <v>671249.21</v>
      </c>
      <c r="G141" s="478">
        <v>522152.76</v>
      </c>
      <c r="H141" s="477" t="s">
        <v>1988</v>
      </c>
    </row>
    <row r="142" spans="1:8" ht="15" x14ac:dyDescent="0.2">
      <c r="A142" s="477" t="s">
        <v>2108</v>
      </c>
      <c r="B142" s="477">
        <v>23010000135</v>
      </c>
      <c r="C142" s="477" t="s">
        <v>2109</v>
      </c>
      <c r="D142" s="477" t="s">
        <v>1419</v>
      </c>
      <c r="E142" s="478">
        <v>2170.06</v>
      </c>
      <c r="F142" s="478">
        <v>74798.350000000006</v>
      </c>
      <c r="G142" s="478">
        <v>72628.289999999994</v>
      </c>
      <c r="H142" s="477" t="s">
        <v>1988</v>
      </c>
    </row>
    <row r="143" spans="1:8" ht="15" x14ac:dyDescent="0.2">
      <c r="A143" s="477" t="s">
        <v>2110</v>
      </c>
      <c r="B143" s="477">
        <v>23010000140</v>
      </c>
      <c r="C143" s="477" t="s">
        <v>2111</v>
      </c>
      <c r="D143" s="477" t="s">
        <v>1419</v>
      </c>
      <c r="E143" s="478">
        <v>0</v>
      </c>
      <c r="F143" s="478">
        <v>4167048.5</v>
      </c>
      <c r="G143" s="478">
        <v>4167048.5</v>
      </c>
      <c r="H143" s="477" t="s">
        <v>1988</v>
      </c>
    </row>
    <row r="144" spans="1:8" ht="15" x14ac:dyDescent="0.2">
      <c r="A144" s="477" t="s">
        <v>2112</v>
      </c>
      <c r="B144" s="477">
        <v>23010000145</v>
      </c>
      <c r="C144" s="477" t="s">
        <v>2113</v>
      </c>
      <c r="D144" s="477" t="s">
        <v>1419</v>
      </c>
      <c r="E144" s="478">
        <v>0</v>
      </c>
      <c r="F144" s="478">
        <v>623934.30000000005</v>
      </c>
      <c r="G144" s="478">
        <v>623934.30000000005</v>
      </c>
      <c r="H144" s="477" t="s">
        <v>1988</v>
      </c>
    </row>
    <row r="145" spans="1:8" ht="15" x14ac:dyDescent="0.2">
      <c r="A145" s="477" t="s">
        <v>2114</v>
      </c>
      <c r="B145" s="477">
        <v>23010000150</v>
      </c>
      <c r="C145" s="477" t="s">
        <v>2115</v>
      </c>
      <c r="D145" s="477" t="s">
        <v>1419</v>
      </c>
      <c r="E145" s="478">
        <v>0</v>
      </c>
      <c r="F145" s="478">
        <v>135210.42000000001</v>
      </c>
      <c r="G145" s="478">
        <v>135210.42000000001</v>
      </c>
      <c r="H145" s="477" t="s">
        <v>1988</v>
      </c>
    </row>
    <row r="146" spans="1:8" ht="15" x14ac:dyDescent="0.2">
      <c r="A146" s="477" t="s">
        <v>2116</v>
      </c>
      <c r="B146" s="477">
        <v>23010500150</v>
      </c>
      <c r="C146" s="477" t="s">
        <v>2117</v>
      </c>
      <c r="D146" s="477" t="s">
        <v>1419</v>
      </c>
      <c r="E146" s="478">
        <v>0</v>
      </c>
      <c r="F146" s="478">
        <v>374461.6</v>
      </c>
      <c r="G146" s="478">
        <v>374461.6</v>
      </c>
      <c r="H146" s="477" t="s">
        <v>1988</v>
      </c>
    </row>
    <row r="147" spans="1:8" ht="15" x14ac:dyDescent="0.2">
      <c r="A147" s="477" t="s">
        <v>2118</v>
      </c>
      <c r="B147" s="477">
        <v>23010500305</v>
      </c>
      <c r="C147" s="477" t="s">
        <v>2119</v>
      </c>
      <c r="D147" s="477" t="s">
        <v>1419</v>
      </c>
      <c r="E147" s="478">
        <v>0</v>
      </c>
      <c r="F147" s="478">
        <v>112655.18</v>
      </c>
      <c r="G147" s="478">
        <v>112655.18</v>
      </c>
      <c r="H147" s="477" t="s">
        <v>1988</v>
      </c>
    </row>
    <row r="148" spans="1:8" ht="15" x14ac:dyDescent="0.2">
      <c r="A148" s="477" t="s">
        <v>2120</v>
      </c>
      <c r="B148" s="477">
        <v>23011000100</v>
      </c>
      <c r="C148" s="477" t="s">
        <v>2121</v>
      </c>
      <c r="D148" s="477" t="s">
        <v>1419</v>
      </c>
      <c r="E148" s="478">
        <v>172076.66</v>
      </c>
      <c r="F148" s="478">
        <v>2536374.15</v>
      </c>
      <c r="G148" s="478">
        <v>2364297.4900000002</v>
      </c>
      <c r="H148" s="477" t="s">
        <v>1988</v>
      </c>
    </row>
    <row r="149" spans="1:8" ht="15" x14ac:dyDescent="0.2">
      <c r="A149" s="477" t="s">
        <v>2122</v>
      </c>
      <c r="B149" s="477">
        <v>23012000105</v>
      </c>
      <c r="C149" s="477" t="s">
        <v>2123</v>
      </c>
      <c r="D149" s="477" t="s">
        <v>1419</v>
      </c>
      <c r="E149" s="478">
        <v>448716.88</v>
      </c>
      <c r="F149" s="478">
        <v>3010855.87</v>
      </c>
      <c r="G149" s="478">
        <v>2562138.9900000002</v>
      </c>
      <c r="H149" s="477" t="s">
        <v>1988</v>
      </c>
    </row>
    <row r="150" spans="1:8" ht="15" x14ac:dyDescent="0.2">
      <c r="A150" s="477" t="s">
        <v>2124</v>
      </c>
      <c r="B150" s="477">
        <v>23012000110</v>
      </c>
      <c r="C150" s="477" t="s">
        <v>2125</v>
      </c>
      <c r="D150" s="477" t="s">
        <v>1419</v>
      </c>
      <c r="E150" s="478">
        <v>1154263.95</v>
      </c>
      <c r="F150" s="478">
        <v>2467780</v>
      </c>
      <c r="G150" s="478">
        <v>1313516.05</v>
      </c>
      <c r="H150" s="477" t="s">
        <v>1988</v>
      </c>
    </row>
    <row r="151" spans="1:8" ht="15" x14ac:dyDescent="0.2">
      <c r="A151" s="477" t="s">
        <v>2126</v>
      </c>
      <c r="B151" s="477">
        <v>23012000115</v>
      </c>
      <c r="C151" s="477" t="s">
        <v>2127</v>
      </c>
      <c r="D151" s="477" t="s">
        <v>1419</v>
      </c>
      <c r="E151" s="478">
        <v>865010</v>
      </c>
      <c r="F151" s="478">
        <v>1208210</v>
      </c>
      <c r="G151" s="478">
        <v>343200</v>
      </c>
      <c r="H151" s="477" t="s">
        <v>1988</v>
      </c>
    </row>
    <row r="152" spans="1:8" ht="15" x14ac:dyDescent="0.2">
      <c r="A152" s="477" t="s">
        <v>2128</v>
      </c>
      <c r="B152" s="477">
        <v>23012000120</v>
      </c>
      <c r="C152" s="477" t="s">
        <v>2129</v>
      </c>
      <c r="D152" s="477" t="s">
        <v>1419</v>
      </c>
      <c r="E152" s="478">
        <v>5973268.5199999996</v>
      </c>
      <c r="F152" s="478">
        <v>13837075.52</v>
      </c>
      <c r="G152" s="478">
        <v>7863807</v>
      </c>
      <c r="H152" s="477" t="s">
        <v>1988</v>
      </c>
    </row>
    <row r="153" spans="1:8" ht="15" x14ac:dyDescent="0.2">
      <c r="A153" s="477" t="s">
        <v>2130</v>
      </c>
      <c r="B153" s="477">
        <v>23012000125</v>
      </c>
      <c r="C153" s="477" t="s">
        <v>2131</v>
      </c>
      <c r="D153" s="477" t="s">
        <v>1419</v>
      </c>
      <c r="E153" s="478">
        <v>123959.12</v>
      </c>
      <c r="F153" s="478">
        <v>222846.11</v>
      </c>
      <c r="G153" s="478">
        <v>98886.99</v>
      </c>
      <c r="H153" s="477" t="s">
        <v>1988</v>
      </c>
    </row>
    <row r="154" spans="1:8" ht="15" x14ac:dyDescent="0.2">
      <c r="A154" s="477" t="s">
        <v>2132</v>
      </c>
      <c r="B154" s="477">
        <v>23012500100</v>
      </c>
      <c r="C154" s="477" t="s">
        <v>2133</v>
      </c>
      <c r="D154" s="477" t="s">
        <v>1419</v>
      </c>
      <c r="E154" s="478">
        <v>0</v>
      </c>
      <c r="F154" s="478">
        <v>3407.49</v>
      </c>
      <c r="G154" s="478">
        <v>3407.49</v>
      </c>
      <c r="H154" s="477" t="s">
        <v>1988</v>
      </c>
    </row>
    <row r="155" spans="1:8" ht="15" x14ac:dyDescent="0.2">
      <c r="A155" s="477" t="s">
        <v>2136</v>
      </c>
      <c r="B155" s="477">
        <v>26005000110</v>
      </c>
      <c r="C155" s="477" t="s">
        <v>2137</v>
      </c>
      <c r="D155" s="477" t="s">
        <v>1419</v>
      </c>
      <c r="E155" s="478">
        <v>0</v>
      </c>
      <c r="F155" s="478">
        <v>3948.65</v>
      </c>
      <c r="G155" s="478">
        <v>3948.65</v>
      </c>
      <c r="H155" s="477" t="s">
        <v>1988</v>
      </c>
    </row>
    <row r="156" spans="1:8" ht="15" x14ac:dyDescent="0.2">
      <c r="A156" s="477" t="s">
        <v>2138</v>
      </c>
      <c r="B156" s="477">
        <v>26012000100</v>
      </c>
      <c r="C156" s="477" t="s">
        <v>1957</v>
      </c>
      <c r="D156" s="477" t="s">
        <v>1419</v>
      </c>
      <c r="E156" s="478">
        <v>136938.25</v>
      </c>
      <c r="F156" s="478">
        <v>625292.97</v>
      </c>
      <c r="G156" s="478">
        <v>488354.72</v>
      </c>
      <c r="H156" s="477" t="s">
        <v>1988</v>
      </c>
    </row>
    <row r="157" spans="1:8" ht="15" x14ac:dyDescent="0.2">
      <c r="A157" s="477" t="s">
        <v>2139</v>
      </c>
      <c r="B157" s="477">
        <v>26013000160</v>
      </c>
      <c r="C157" s="477" t="s">
        <v>2140</v>
      </c>
      <c r="D157" s="477" t="s">
        <v>1419</v>
      </c>
      <c r="E157" s="478">
        <v>872531.65</v>
      </c>
      <c r="F157" s="478">
        <v>1937798.96</v>
      </c>
      <c r="G157" s="478">
        <v>1065267.31</v>
      </c>
      <c r="H157" s="477" t="s">
        <v>1988</v>
      </c>
    </row>
    <row r="158" spans="1:8" ht="15" x14ac:dyDescent="0.2">
      <c r="A158" s="477" t="s">
        <v>2141</v>
      </c>
      <c r="B158" s="477">
        <v>26013000170</v>
      </c>
      <c r="C158" s="477" t="s">
        <v>2142</v>
      </c>
      <c r="D158" s="477" t="s">
        <v>1419</v>
      </c>
      <c r="E158" s="478">
        <v>70094.850000000006</v>
      </c>
      <c r="F158" s="478">
        <v>217829.34</v>
      </c>
      <c r="G158" s="478">
        <v>147734.49</v>
      </c>
      <c r="H158" s="477" t="s">
        <v>1988</v>
      </c>
    </row>
    <row r="159" spans="1:8" ht="15" x14ac:dyDescent="0.2">
      <c r="A159" s="477" t="s">
        <v>3719</v>
      </c>
      <c r="B159" s="477">
        <v>26013700100</v>
      </c>
      <c r="C159" s="477" t="s">
        <v>3720</v>
      </c>
      <c r="D159" s="477" t="s">
        <v>1419</v>
      </c>
      <c r="E159" s="478">
        <v>145355.38</v>
      </c>
      <c r="F159" s="478">
        <v>145355.38</v>
      </c>
      <c r="G159" s="478">
        <v>0</v>
      </c>
      <c r="H159" s="477" t="s">
        <v>1789</v>
      </c>
    </row>
    <row r="160" spans="1:8" ht="15" x14ac:dyDescent="0.2">
      <c r="A160" s="477" t="s">
        <v>2143</v>
      </c>
      <c r="B160" s="477">
        <v>26013700120</v>
      </c>
      <c r="C160" s="477" t="s">
        <v>2144</v>
      </c>
      <c r="D160" s="477" t="s">
        <v>1419</v>
      </c>
      <c r="E160" s="478">
        <v>14439933.9</v>
      </c>
      <c r="F160" s="478">
        <v>16097901.82</v>
      </c>
      <c r="G160" s="478">
        <v>1657967.92</v>
      </c>
      <c r="H160" s="477" t="s">
        <v>1988</v>
      </c>
    </row>
    <row r="161" spans="1:8" ht="15" x14ac:dyDescent="0.2">
      <c r="A161" s="477" t="s">
        <v>2145</v>
      </c>
      <c r="B161" s="477">
        <v>26014000100</v>
      </c>
      <c r="C161" s="477" t="s">
        <v>2146</v>
      </c>
      <c r="D161" s="477" t="s">
        <v>1419</v>
      </c>
      <c r="E161" s="478">
        <v>4806439.29</v>
      </c>
      <c r="F161" s="478">
        <v>4864450.28</v>
      </c>
      <c r="G161" s="478">
        <v>58010.99</v>
      </c>
      <c r="H161" s="477" t="s">
        <v>1988</v>
      </c>
    </row>
    <row r="162" spans="1:8" ht="15" x14ac:dyDescent="0.2">
      <c r="A162" s="477" t="s">
        <v>2147</v>
      </c>
      <c r="B162" s="477">
        <v>26014000200</v>
      </c>
      <c r="C162" s="477" t="s">
        <v>2148</v>
      </c>
      <c r="D162" s="477" t="s">
        <v>1419</v>
      </c>
      <c r="E162" s="478">
        <v>106855839.92</v>
      </c>
      <c r="F162" s="478">
        <v>114784989.73</v>
      </c>
      <c r="G162" s="478">
        <v>7929149.8099999996</v>
      </c>
      <c r="H162" s="477" t="s">
        <v>1988</v>
      </c>
    </row>
    <row r="163" spans="1:8" ht="15" x14ac:dyDescent="0.2">
      <c r="A163" s="477" t="s">
        <v>2149</v>
      </c>
      <c r="B163" s="477">
        <v>26014000225</v>
      </c>
      <c r="C163" s="477" t="s">
        <v>2150</v>
      </c>
      <c r="D163" s="477" t="s">
        <v>1419</v>
      </c>
      <c r="E163" s="478">
        <v>280929.46000000002</v>
      </c>
      <c r="F163" s="478">
        <v>291504</v>
      </c>
      <c r="G163" s="478">
        <v>10574.54</v>
      </c>
      <c r="H163" s="477" t="s">
        <v>1988</v>
      </c>
    </row>
    <row r="164" spans="1:8" ht="15" x14ac:dyDescent="0.2">
      <c r="A164" s="477" t="s">
        <v>3721</v>
      </c>
      <c r="B164" s="477">
        <v>26014000230</v>
      </c>
      <c r="C164" s="477" t="s">
        <v>3722</v>
      </c>
      <c r="D164" s="477" t="s">
        <v>1419</v>
      </c>
      <c r="E164" s="478">
        <v>61553.04</v>
      </c>
      <c r="F164" s="478">
        <v>61553.04</v>
      </c>
      <c r="G164" s="478">
        <v>0</v>
      </c>
      <c r="H164" s="477" t="s">
        <v>1789</v>
      </c>
    </row>
    <row r="165" spans="1:8" ht="15" x14ac:dyDescent="0.2">
      <c r="A165" s="477" t="s">
        <v>2151</v>
      </c>
      <c r="B165" s="477">
        <v>26014000310</v>
      </c>
      <c r="C165" s="477" t="s">
        <v>2152</v>
      </c>
      <c r="D165" s="477" t="s">
        <v>1419</v>
      </c>
      <c r="E165" s="478">
        <v>12669535.93</v>
      </c>
      <c r="F165" s="478">
        <v>13215335.41</v>
      </c>
      <c r="G165" s="478">
        <v>545799.48</v>
      </c>
      <c r="H165" s="477" t="s">
        <v>1988</v>
      </c>
    </row>
    <row r="166" spans="1:8" ht="15" x14ac:dyDescent="0.2">
      <c r="A166" s="477" t="s">
        <v>2153</v>
      </c>
      <c r="B166" s="477">
        <v>26014000320</v>
      </c>
      <c r="C166" s="477" t="s">
        <v>2154</v>
      </c>
      <c r="D166" s="477" t="s">
        <v>1419</v>
      </c>
      <c r="E166" s="478">
        <v>1973531.8</v>
      </c>
      <c r="F166" s="478">
        <v>2028279.22</v>
      </c>
      <c r="G166" s="478">
        <v>54747.42</v>
      </c>
      <c r="H166" s="477" t="s">
        <v>1988</v>
      </c>
    </row>
    <row r="167" spans="1:8" ht="15" x14ac:dyDescent="0.2">
      <c r="A167" s="477" t="s">
        <v>2155</v>
      </c>
      <c r="B167" s="477">
        <v>26014000330</v>
      </c>
      <c r="C167" s="477" t="s">
        <v>2156</v>
      </c>
      <c r="D167" s="477" t="s">
        <v>1419</v>
      </c>
      <c r="E167" s="478">
        <v>18135.57</v>
      </c>
      <c r="F167" s="478">
        <v>18135.57</v>
      </c>
      <c r="G167" s="478">
        <v>0</v>
      </c>
      <c r="H167" s="477" t="s">
        <v>1789</v>
      </c>
    </row>
    <row r="168" spans="1:8" ht="15" x14ac:dyDescent="0.2">
      <c r="A168" s="477" t="s">
        <v>2157</v>
      </c>
      <c r="B168" s="477">
        <v>26014000340</v>
      </c>
      <c r="C168" s="477" t="s">
        <v>2158</v>
      </c>
      <c r="D168" s="477" t="s">
        <v>1419</v>
      </c>
      <c r="E168" s="478">
        <v>2054622.67</v>
      </c>
      <c r="F168" s="478">
        <v>2088504.55</v>
      </c>
      <c r="G168" s="478">
        <v>33881.879999999997</v>
      </c>
      <c r="H168" s="477" t="s">
        <v>1988</v>
      </c>
    </row>
    <row r="169" spans="1:8" ht="15" x14ac:dyDescent="0.2">
      <c r="A169" s="477" t="s">
        <v>2159</v>
      </c>
      <c r="B169" s="477">
        <v>26014000350</v>
      </c>
      <c r="C169" s="477" t="s">
        <v>2160</v>
      </c>
      <c r="D169" s="477" t="s">
        <v>1419</v>
      </c>
      <c r="E169" s="478">
        <v>48429.48</v>
      </c>
      <c r="F169" s="478">
        <v>50577.440000000002</v>
      </c>
      <c r="G169" s="478">
        <v>2147.96</v>
      </c>
      <c r="H169" s="477" t="s">
        <v>1988</v>
      </c>
    </row>
    <row r="170" spans="1:8" ht="15" x14ac:dyDescent="0.2">
      <c r="A170" s="477" t="s">
        <v>2161</v>
      </c>
      <c r="B170" s="477">
        <v>26014000400</v>
      </c>
      <c r="C170" s="477" t="s">
        <v>2162</v>
      </c>
      <c r="D170" s="477" t="s">
        <v>1419</v>
      </c>
      <c r="E170" s="478">
        <v>121619.18</v>
      </c>
      <c r="F170" s="478">
        <v>186911.46</v>
      </c>
      <c r="G170" s="478">
        <v>65292.28</v>
      </c>
      <c r="H170" s="477" t="s">
        <v>1988</v>
      </c>
    </row>
    <row r="171" spans="1:8" ht="15" x14ac:dyDescent="0.2">
      <c r="A171" s="477" t="s">
        <v>2163</v>
      </c>
      <c r="B171" s="477">
        <v>26014000450</v>
      </c>
      <c r="C171" s="477" t="s">
        <v>2164</v>
      </c>
      <c r="D171" s="477" t="s">
        <v>1419</v>
      </c>
      <c r="E171" s="478">
        <v>679655.03</v>
      </c>
      <c r="F171" s="478">
        <v>683025.81</v>
      </c>
      <c r="G171" s="478">
        <v>3370.78</v>
      </c>
      <c r="H171" s="477" t="s">
        <v>1988</v>
      </c>
    </row>
    <row r="172" spans="1:8" ht="15" x14ac:dyDescent="0.2">
      <c r="A172" s="477" t="s">
        <v>2165</v>
      </c>
      <c r="B172" s="477">
        <v>26014000500</v>
      </c>
      <c r="C172" s="477" t="s">
        <v>2166</v>
      </c>
      <c r="D172" s="477" t="s">
        <v>1419</v>
      </c>
      <c r="E172" s="478">
        <v>261412.31</v>
      </c>
      <c r="F172" s="478">
        <v>275492.62</v>
      </c>
      <c r="G172" s="478">
        <v>14080.31</v>
      </c>
      <c r="H172" s="477" t="s">
        <v>1988</v>
      </c>
    </row>
    <row r="173" spans="1:8" ht="15" x14ac:dyDescent="0.2">
      <c r="A173" s="477" t="s">
        <v>2167</v>
      </c>
      <c r="B173" s="477">
        <v>26014000550</v>
      </c>
      <c r="C173" s="477" t="s">
        <v>2168</v>
      </c>
      <c r="D173" s="477" t="s">
        <v>1419</v>
      </c>
      <c r="E173" s="478">
        <v>1080723.7</v>
      </c>
      <c r="F173" s="478">
        <v>1136918.82</v>
      </c>
      <c r="G173" s="478">
        <v>56195.12</v>
      </c>
      <c r="H173" s="477" t="s">
        <v>1988</v>
      </c>
    </row>
    <row r="174" spans="1:8" ht="15" x14ac:dyDescent="0.2">
      <c r="A174" s="477" t="s">
        <v>2169</v>
      </c>
      <c r="B174" s="477">
        <v>26014000600</v>
      </c>
      <c r="C174" s="477" t="s">
        <v>2170</v>
      </c>
      <c r="D174" s="477" t="s">
        <v>1419</v>
      </c>
      <c r="E174" s="478">
        <v>3590.5</v>
      </c>
      <c r="F174" s="478">
        <v>3590.5</v>
      </c>
      <c r="G174" s="478">
        <v>0</v>
      </c>
      <c r="H174" s="477" t="s">
        <v>1789</v>
      </c>
    </row>
    <row r="175" spans="1:8" ht="15" x14ac:dyDescent="0.2">
      <c r="A175" s="477" t="s">
        <v>2171</v>
      </c>
      <c r="B175" s="477">
        <v>26014000650</v>
      </c>
      <c r="C175" s="477" t="s">
        <v>2172</v>
      </c>
      <c r="D175" s="477" t="s">
        <v>1419</v>
      </c>
      <c r="E175" s="478">
        <v>27510.12</v>
      </c>
      <c r="F175" s="478">
        <v>29821.83</v>
      </c>
      <c r="G175" s="478">
        <v>2311.71</v>
      </c>
      <c r="H175" s="477" t="s">
        <v>1988</v>
      </c>
    </row>
    <row r="176" spans="1:8" ht="15" x14ac:dyDescent="0.2">
      <c r="A176" s="477" t="s">
        <v>2173</v>
      </c>
      <c r="B176" s="477">
        <v>26014000700</v>
      </c>
      <c r="C176" s="477" t="s">
        <v>2174</v>
      </c>
      <c r="D176" s="477" t="s">
        <v>1419</v>
      </c>
      <c r="E176" s="478">
        <v>34894.870000000003</v>
      </c>
      <c r="F176" s="478">
        <v>34894.870000000003</v>
      </c>
      <c r="G176" s="478">
        <v>0</v>
      </c>
      <c r="H176" s="477" t="s">
        <v>1789</v>
      </c>
    </row>
    <row r="177" spans="1:8" ht="15" x14ac:dyDescent="0.2">
      <c r="A177" s="477" t="s">
        <v>2175</v>
      </c>
      <c r="B177" s="477">
        <v>26014000800</v>
      </c>
      <c r="C177" s="477" t="s">
        <v>2176</v>
      </c>
      <c r="D177" s="477" t="s">
        <v>1419</v>
      </c>
      <c r="E177" s="478">
        <v>14129.92</v>
      </c>
      <c r="F177" s="478">
        <v>14129.92</v>
      </c>
      <c r="G177" s="478">
        <v>0</v>
      </c>
      <c r="H177" s="477" t="s">
        <v>1789</v>
      </c>
    </row>
    <row r="178" spans="1:8" ht="15" x14ac:dyDescent="0.2">
      <c r="A178" s="477" t="s">
        <v>2177</v>
      </c>
      <c r="B178" s="477">
        <v>26014000850</v>
      </c>
      <c r="C178" s="477" t="s">
        <v>2178</v>
      </c>
      <c r="D178" s="477" t="s">
        <v>1419</v>
      </c>
      <c r="E178" s="478">
        <v>87460.24</v>
      </c>
      <c r="F178" s="478">
        <v>98840.89</v>
      </c>
      <c r="G178" s="478">
        <v>11380.65</v>
      </c>
      <c r="H178" s="477" t="s">
        <v>1988</v>
      </c>
    </row>
    <row r="179" spans="1:8" ht="15" x14ac:dyDescent="0.2">
      <c r="A179" s="477" t="s">
        <v>2179</v>
      </c>
      <c r="B179" s="477">
        <v>26014000860</v>
      </c>
      <c r="C179" s="477" t="s">
        <v>2180</v>
      </c>
      <c r="D179" s="477" t="s">
        <v>1419</v>
      </c>
      <c r="E179" s="478">
        <v>2581312.3199999998</v>
      </c>
      <c r="F179" s="478">
        <v>6179590.2999999998</v>
      </c>
      <c r="G179" s="478">
        <v>3598277.98</v>
      </c>
      <c r="H179" s="477" t="s">
        <v>1988</v>
      </c>
    </row>
    <row r="180" spans="1:8" ht="15" x14ac:dyDescent="0.2">
      <c r="A180" s="477" t="s">
        <v>2181</v>
      </c>
      <c r="B180" s="477">
        <v>26014000900</v>
      </c>
      <c r="C180" s="477" t="s">
        <v>2182</v>
      </c>
      <c r="D180" s="477" t="s">
        <v>1419</v>
      </c>
      <c r="E180" s="478">
        <v>34894.870000000003</v>
      </c>
      <c r="F180" s="478">
        <v>34894.870000000003</v>
      </c>
      <c r="G180" s="478">
        <v>0</v>
      </c>
      <c r="H180" s="477" t="s">
        <v>1789</v>
      </c>
    </row>
    <row r="181" spans="1:8" ht="15" x14ac:dyDescent="0.2">
      <c r="A181" s="477" t="s">
        <v>2183</v>
      </c>
      <c r="B181" s="477">
        <v>26016000100</v>
      </c>
      <c r="C181" s="477" t="s">
        <v>2184</v>
      </c>
      <c r="D181" s="477" t="s">
        <v>1419</v>
      </c>
      <c r="E181" s="478">
        <v>38296350.229999997</v>
      </c>
      <c r="F181" s="478">
        <v>42564437.25</v>
      </c>
      <c r="G181" s="478">
        <v>4268087.0199999996</v>
      </c>
      <c r="H181" s="477" t="s">
        <v>1988</v>
      </c>
    </row>
    <row r="182" spans="1:8" ht="15" x14ac:dyDescent="0.2">
      <c r="A182" s="477" t="s">
        <v>3723</v>
      </c>
      <c r="B182" s="477">
        <v>26016000110</v>
      </c>
      <c r="C182" s="477" t="s">
        <v>3724</v>
      </c>
      <c r="D182" s="477" t="s">
        <v>1419</v>
      </c>
      <c r="E182" s="478">
        <v>3106596.04</v>
      </c>
      <c r="F182" s="478">
        <v>3387925.8</v>
      </c>
      <c r="G182" s="478">
        <v>281329.76</v>
      </c>
      <c r="H182" s="477" t="s">
        <v>1988</v>
      </c>
    </row>
    <row r="183" spans="1:8" ht="15" x14ac:dyDescent="0.2">
      <c r="A183" s="477" t="s">
        <v>3725</v>
      </c>
      <c r="B183" s="477">
        <v>26016000120</v>
      </c>
      <c r="C183" s="477" t="s">
        <v>3726</v>
      </c>
      <c r="D183" s="477" t="s">
        <v>1419</v>
      </c>
      <c r="E183" s="478">
        <v>2995236.18</v>
      </c>
      <c r="F183" s="478">
        <v>3229391.2</v>
      </c>
      <c r="G183" s="478">
        <v>234155.02</v>
      </c>
      <c r="H183" s="477" t="s">
        <v>1988</v>
      </c>
    </row>
    <row r="184" spans="1:8" ht="15" x14ac:dyDescent="0.2">
      <c r="A184" s="477" t="s">
        <v>2185</v>
      </c>
      <c r="B184" s="477">
        <v>26016000150</v>
      </c>
      <c r="C184" s="477" t="s">
        <v>2186</v>
      </c>
      <c r="D184" s="477" t="s">
        <v>1419</v>
      </c>
      <c r="E184" s="478">
        <v>54238183.82</v>
      </c>
      <c r="F184" s="478">
        <v>56677235.280000001</v>
      </c>
      <c r="G184" s="478">
        <v>2439051.46</v>
      </c>
      <c r="H184" s="477" t="s">
        <v>1988</v>
      </c>
    </row>
    <row r="185" spans="1:8" ht="15" x14ac:dyDescent="0.2">
      <c r="A185" s="477" t="s">
        <v>3727</v>
      </c>
      <c r="B185" s="477">
        <v>26016000200</v>
      </c>
      <c r="C185" s="477" t="s">
        <v>3728</v>
      </c>
      <c r="D185" s="477" t="s">
        <v>1419</v>
      </c>
      <c r="E185" s="478">
        <v>5138789.93</v>
      </c>
      <c r="F185" s="478">
        <v>5138789.93</v>
      </c>
      <c r="G185" s="478">
        <v>0</v>
      </c>
      <c r="H185" s="477" t="s">
        <v>1789</v>
      </c>
    </row>
    <row r="186" spans="1:8" ht="15" x14ac:dyDescent="0.2">
      <c r="A186" s="477" t="s">
        <v>3729</v>
      </c>
      <c r="B186" s="477">
        <v>26016000220</v>
      </c>
      <c r="C186" s="477" t="s">
        <v>3730</v>
      </c>
      <c r="D186" s="477" t="s">
        <v>1419</v>
      </c>
      <c r="E186" s="478">
        <v>105519.74</v>
      </c>
      <c r="F186" s="478">
        <v>105519.74</v>
      </c>
      <c r="G186" s="478">
        <v>0</v>
      </c>
      <c r="H186" s="477" t="s">
        <v>1789</v>
      </c>
    </row>
    <row r="187" spans="1:8" ht="15" x14ac:dyDescent="0.2">
      <c r="A187" s="477" t="s">
        <v>2187</v>
      </c>
      <c r="B187" s="477">
        <v>26016000300</v>
      </c>
      <c r="C187" s="477" t="s">
        <v>2188</v>
      </c>
      <c r="D187" s="477" t="s">
        <v>1419</v>
      </c>
      <c r="E187" s="478">
        <v>880698.01</v>
      </c>
      <c r="F187" s="478">
        <v>1058197.52</v>
      </c>
      <c r="G187" s="478">
        <v>177499.51</v>
      </c>
      <c r="H187" s="477" t="s">
        <v>1988</v>
      </c>
    </row>
    <row r="188" spans="1:8" ht="15" x14ac:dyDescent="0.2">
      <c r="A188" s="477" t="s">
        <v>2189</v>
      </c>
      <c r="B188" s="477">
        <v>26016000400</v>
      </c>
      <c r="C188" s="477" t="s">
        <v>118</v>
      </c>
      <c r="D188" s="477" t="s">
        <v>1419</v>
      </c>
      <c r="E188" s="478">
        <v>1736.6</v>
      </c>
      <c r="F188" s="478">
        <v>95588.72</v>
      </c>
      <c r="G188" s="478">
        <v>93852.12</v>
      </c>
      <c r="H188" s="477" t="s">
        <v>1988</v>
      </c>
    </row>
    <row r="189" spans="1:8" ht="15" x14ac:dyDescent="0.2">
      <c r="A189" s="477" t="s">
        <v>2190</v>
      </c>
      <c r="B189" s="477">
        <v>26016000450</v>
      </c>
      <c r="C189" s="477" t="s">
        <v>2191</v>
      </c>
      <c r="D189" s="477" t="s">
        <v>1419</v>
      </c>
      <c r="E189" s="478">
        <v>1052030.3500000001</v>
      </c>
      <c r="F189" s="478">
        <v>1097894.6399999999</v>
      </c>
      <c r="G189" s="478">
        <v>45864.29</v>
      </c>
      <c r="H189" s="477" t="s">
        <v>1988</v>
      </c>
    </row>
    <row r="190" spans="1:8" ht="15" x14ac:dyDescent="0.2">
      <c r="A190" s="477" t="s">
        <v>2192</v>
      </c>
      <c r="B190" s="477">
        <v>26016000500</v>
      </c>
      <c r="C190" s="477" t="s">
        <v>2193</v>
      </c>
      <c r="D190" s="477" t="s">
        <v>1419</v>
      </c>
      <c r="E190" s="478">
        <v>19880585.239999998</v>
      </c>
      <c r="F190" s="478">
        <v>21214644.170000002</v>
      </c>
      <c r="G190" s="478">
        <v>1334058.93</v>
      </c>
      <c r="H190" s="477" t="s">
        <v>1988</v>
      </c>
    </row>
    <row r="191" spans="1:8" ht="15" x14ac:dyDescent="0.2">
      <c r="A191" s="477" t="s">
        <v>3731</v>
      </c>
      <c r="B191" s="477">
        <v>26016000550</v>
      </c>
      <c r="C191" s="477" t="s">
        <v>3732</v>
      </c>
      <c r="D191" s="477" t="s">
        <v>1419</v>
      </c>
      <c r="E191" s="478">
        <v>392</v>
      </c>
      <c r="F191" s="478">
        <v>392</v>
      </c>
      <c r="G191" s="478">
        <v>0</v>
      </c>
      <c r="H191" s="477" t="s">
        <v>1789</v>
      </c>
    </row>
    <row r="192" spans="1:8" ht="15" x14ac:dyDescent="0.2">
      <c r="A192" s="477" t="s">
        <v>3733</v>
      </c>
      <c r="B192" s="477">
        <v>26016000600</v>
      </c>
      <c r="C192" s="477" t="s">
        <v>3734</v>
      </c>
      <c r="D192" s="477" t="s">
        <v>1419</v>
      </c>
      <c r="E192" s="478">
        <v>104198</v>
      </c>
      <c r="F192" s="478">
        <v>104198</v>
      </c>
      <c r="G192" s="478">
        <v>0</v>
      </c>
      <c r="H192" s="477" t="s">
        <v>1789</v>
      </c>
    </row>
    <row r="193" spans="1:8" ht="15" x14ac:dyDescent="0.2">
      <c r="A193" s="477" t="s">
        <v>2194</v>
      </c>
      <c r="B193" s="477">
        <v>26016000650</v>
      </c>
      <c r="C193" s="477" t="s">
        <v>2195</v>
      </c>
      <c r="D193" s="477" t="s">
        <v>1419</v>
      </c>
      <c r="E193" s="478">
        <v>378907.9</v>
      </c>
      <c r="F193" s="478">
        <v>410992.49</v>
      </c>
      <c r="G193" s="478">
        <v>32084.59</v>
      </c>
      <c r="H193" s="477" t="s">
        <v>1988</v>
      </c>
    </row>
    <row r="194" spans="1:8" ht="15" x14ac:dyDescent="0.2">
      <c r="A194" s="477" t="s">
        <v>2196</v>
      </c>
      <c r="B194" s="477">
        <v>26016000700</v>
      </c>
      <c r="C194" s="477" t="s">
        <v>2197</v>
      </c>
      <c r="D194" s="477" t="s">
        <v>1419</v>
      </c>
      <c r="E194" s="478">
        <v>6071299.6500000004</v>
      </c>
      <c r="F194" s="478">
        <v>6438908.6900000004</v>
      </c>
      <c r="G194" s="478">
        <v>367609.04</v>
      </c>
      <c r="H194" s="477" t="s">
        <v>1988</v>
      </c>
    </row>
    <row r="195" spans="1:8" ht="15" x14ac:dyDescent="0.2">
      <c r="A195" s="477" t="s">
        <v>2198</v>
      </c>
      <c r="B195" s="477">
        <v>26016000750</v>
      </c>
      <c r="C195" s="477" t="s">
        <v>2199</v>
      </c>
      <c r="D195" s="477" t="s">
        <v>1419</v>
      </c>
      <c r="E195" s="478">
        <v>541322.07999999996</v>
      </c>
      <c r="F195" s="478">
        <v>878777.06</v>
      </c>
      <c r="G195" s="478">
        <v>337454.98</v>
      </c>
      <c r="H195" s="477" t="s">
        <v>1988</v>
      </c>
    </row>
    <row r="196" spans="1:8" ht="15" x14ac:dyDescent="0.2">
      <c r="A196" s="477" t="s">
        <v>2200</v>
      </c>
      <c r="B196" s="477">
        <v>26016000850</v>
      </c>
      <c r="C196" s="477" t="s">
        <v>2201</v>
      </c>
      <c r="D196" s="477" t="s">
        <v>1419</v>
      </c>
      <c r="E196" s="478">
        <v>1218841.8700000001</v>
      </c>
      <c r="F196" s="478">
        <v>1920309.88</v>
      </c>
      <c r="G196" s="478">
        <v>701468.01</v>
      </c>
      <c r="H196" s="477" t="s">
        <v>1988</v>
      </c>
    </row>
    <row r="197" spans="1:8" ht="15" x14ac:dyDescent="0.2">
      <c r="A197" s="477" t="s">
        <v>2202</v>
      </c>
      <c r="B197" s="477">
        <v>26016000900</v>
      </c>
      <c r="C197" s="477" t="s">
        <v>2203</v>
      </c>
      <c r="D197" s="477" t="s">
        <v>1419</v>
      </c>
      <c r="E197" s="478">
        <v>194629.63</v>
      </c>
      <c r="F197" s="478">
        <v>255623.95</v>
      </c>
      <c r="G197" s="478">
        <v>60994.32</v>
      </c>
      <c r="H197" s="477" t="s">
        <v>1988</v>
      </c>
    </row>
    <row r="198" spans="1:8" ht="15" x14ac:dyDescent="0.2">
      <c r="A198" s="477" t="s">
        <v>3735</v>
      </c>
      <c r="B198" s="477">
        <v>27010000100</v>
      </c>
      <c r="C198" s="477" t="s">
        <v>3736</v>
      </c>
      <c r="D198" s="477" t="s">
        <v>1419</v>
      </c>
      <c r="E198" s="478">
        <v>1000</v>
      </c>
      <c r="F198" s="478">
        <v>1000</v>
      </c>
      <c r="G198" s="478">
        <v>0</v>
      </c>
      <c r="H198" s="477" t="s">
        <v>1789</v>
      </c>
    </row>
    <row r="199" spans="1:8" ht="15" x14ac:dyDescent="0.2">
      <c r="A199" s="477" t="s">
        <v>3737</v>
      </c>
      <c r="B199" s="477">
        <v>27011000100</v>
      </c>
      <c r="C199" s="477" t="s">
        <v>3738</v>
      </c>
      <c r="D199" s="477" t="s">
        <v>1419</v>
      </c>
      <c r="E199" s="478">
        <v>313492.34000000003</v>
      </c>
      <c r="F199" s="478">
        <v>319512.39</v>
      </c>
      <c r="G199" s="478">
        <v>6020.05</v>
      </c>
      <c r="H199" s="477" t="s">
        <v>1988</v>
      </c>
    </row>
    <row r="200" spans="1:8" ht="15" x14ac:dyDescent="0.2">
      <c r="A200" s="477" t="s">
        <v>2204</v>
      </c>
      <c r="B200" s="477">
        <v>27011000125</v>
      </c>
      <c r="C200" s="477" t="s">
        <v>2205</v>
      </c>
      <c r="D200" s="477" t="s">
        <v>1419</v>
      </c>
      <c r="E200" s="478">
        <v>33032744.260000002</v>
      </c>
      <c r="F200" s="478">
        <v>38142585.600000001</v>
      </c>
      <c r="G200" s="478">
        <v>5109841.34</v>
      </c>
      <c r="H200" s="477" t="s">
        <v>1988</v>
      </c>
    </row>
    <row r="201" spans="1:8" ht="15" x14ac:dyDescent="0.2">
      <c r="A201" s="477" t="s">
        <v>2206</v>
      </c>
      <c r="B201" s="477">
        <v>27011000130</v>
      </c>
      <c r="C201" s="477" t="s">
        <v>2207</v>
      </c>
      <c r="D201" s="477" t="s">
        <v>1419</v>
      </c>
      <c r="E201" s="478">
        <v>984976.94</v>
      </c>
      <c r="F201" s="478">
        <v>1010931.8</v>
      </c>
      <c r="G201" s="478">
        <v>25954.86</v>
      </c>
      <c r="H201" s="477" t="s">
        <v>1988</v>
      </c>
    </row>
    <row r="202" spans="1:8" ht="15" x14ac:dyDescent="0.2">
      <c r="A202" s="477" t="s">
        <v>2208</v>
      </c>
      <c r="B202" s="477">
        <v>27011000140</v>
      </c>
      <c r="C202" s="477" t="s">
        <v>2209</v>
      </c>
      <c r="D202" s="477" t="s">
        <v>1419</v>
      </c>
      <c r="E202" s="478">
        <v>66753.759999999995</v>
      </c>
      <c r="F202" s="478">
        <v>92083.44</v>
      </c>
      <c r="G202" s="478">
        <v>25329.68</v>
      </c>
      <c r="H202" s="477" t="s">
        <v>1988</v>
      </c>
    </row>
    <row r="203" spans="1:8" ht="15" x14ac:dyDescent="0.2">
      <c r="A203" s="477" t="s">
        <v>2210</v>
      </c>
      <c r="B203" s="477">
        <v>27011000300</v>
      </c>
      <c r="C203" s="477" t="s">
        <v>2211</v>
      </c>
      <c r="D203" s="477" t="s">
        <v>1419</v>
      </c>
      <c r="E203" s="478">
        <v>8309453.5499999998</v>
      </c>
      <c r="F203" s="478">
        <v>8970250.1699999999</v>
      </c>
      <c r="G203" s="478">
        <v>660796.62</v>
      </c>
      <c r="H203" s="477" t="s">
        <v>1988</v>
      </c>
    </row>
    <row r="204" spans="1:8" ht="15" x14ac:dyDescent="0.2">
      <c r="A204" s="477" t="s">
        <v>2212</v>
      </c>
      <c r="B204" s="477">
        <v>27011000325</v>
      </c>
      <c r="C204" s="477" t="s">
        <v>2213</v>
      </c>
      <c r="D204" s="477" t="s">
        <v>1419</v>
      </c>
      <c r="E204" s="478">
        <v>202188.52</v>
      </c>
      <c r="F204" s="478">
        <v>204090.52</v>
      </c>
      <c r="G204" s="478">
        <v>1902</v>
      </c>
      <c r="H204" s="477" t="s">
        <v>1988</v>
      </c>
    </row>
    <row r="205" spans="1:8" ht="15" x14ac:dyDescent="0.2">
      <c r="A205" s="477" t="s">
        <v>2214</v>
      </c>
      <c r="B205" s="477">
        <v>27011000350</v>
      </c>
      <c r="C205" s="477" t="s">
        <v>2215</v>
      </c>
      <c r="D205" s="477" t="s">
        <v>1419</v>
      </c>
      <c r="E205" s="478">
        <v>248135.99</v>
      </c>
      <c r="F205" s="478">
        <v>257905.54</v>
      </c>
      <c r="G205" s="478">
        <v>9769.5499999999993</v>
      </c>
      <c r="H205" s="477" t="s">
        <v>1988</v>
      </c>
    </row>
    <row r="206" spans="1:8" ht="15" x14ac:dyDescent="0.2">
      <c r="A206" s="477" t="s">
        <v>2216</v>
      </c>
      <c r="B206" s="477">
        <v>27011000400</v>
      </c>
      <c r="C206" s="477" t="s">
        <v>2217</v>
      </c>
      <c r="D206" s="477" t="s">
        <v>1419</v>
      </c>
      <c r="E206" s="478">
        <v>941607.19</v>
      </c>
      <c r="F206" s="478">
        <v>949652.81</v>
      </c>
      <c r="G206" s="478">
        <v>8045.62</v>
      </c>
      <c r="H206" s="477" t="s">
        <v>1988</v>
      </c>
    </row>
    <row r="207" spans="1:8" ht="15" x14ac:dyDescent="0.2">
      <c r="A207" s="477" t="s">
        <v>2218</v>
      </c>
      <c r="B207" s="477">
        <v>27011000425</v>
      </c>
      <c r="C207" s="477" t="s">
        <v>2219</v>
      </c>
      <c r="D207" s="477" t="s">
        <v>1419</v>
      </c>
      <c r="E207" s="478">
        <v>2043626.28</v>
      </c>
      <c r="F207" s="478">
        <v>2075874.55</v>
      </c>
      <c r="G207" s="478">
        <v>32248.27</v>
      </c>
      <c r="H207" s="477" t="s">
        <v>1988</v>
      </c>
    </row>
    <row r="208" spans="1:8" ht="15" x14ac:dyDescent="0.2">
      <c r="A208" s="477" t="s">
        <v>2220</v>
      </c>
      <c r="B208" s="477">
        <v>27011000475</v>
      </c>
      <c r="C208" s="477" t="s">
        <v>2221</v>
      </c>
      <c r="D208" s="477" t="s">
        <v>1419</v>
      </c>
      <c r="E208" s="478">
        <v>797.3</v>
      </c>
      <c r="F208" s="478">
        <v>837.7</v>
      </c>
      <c r="G208" s="478">
        <v>40.4</v>
      </c>
      <c r="H208" s="477" t="s">
        <v>1988</v>
      </c>
    </row>
    <row r="209" spans="1:8" ht="15" x14ac:dyDescent="0.2">
      <c r="A209" s="477" t="s">
        <v>2222</v>
      </c>
      <c r="B209" s="477">
        <v>27011000525</v>
      </c>
      <c r="C209" s="477" t="s">
        <v>1971</v>
      </c>
      <c r="D209" s="477" t="s">
        <v>1419</v>
      </c>
      <c r="E209" s="478">
        <v>279264.43</v>
      </c>
      <c r="F209" s="478">
        <v>271172.32</v>
      </c>
      <c r="G209" s="478">
        <v>8092.11</v>
      </c>
      <c r="H209" s="477" t="s">
        <v>1871</v>
      </c>
    </row>
    <row r="210" spans="1:8" ht="15" x14ac:dyDescent="0.2">
      <c r="A210" s="477" t="s">
        <v>2223</v>
      </c>
      <c r="B210" s="477">
        <v>27011000550</v>
      </c>
      <c r="C210" s="477" t="s">
        <v>2224</v>
      </c>
      <c r="D210" s="477" t="s">
        <v>1419</v>
      </c>
      <c r="E210" s="478">
        <v>23733593.370000001</v>
      </c>
      <c r="F210" s="478">
        <v>25379547.77</v>
      </c>
      <c r="G210" s="478">
        <v>1645954.4</v>
      </c>
      <c r="H210" s="477" t="s">
        <v>1988</v>
      </c>
    </row>
    <row r="211" spans="1:8" ht="15" x14ac:dyDescent="0.2">
      <c r="A211" s="477" t="s">
        <v>2225</v>
      </c>
      <c r="B211" s="477">
        <v>27011000625</v>
      </c>
      <c r="C211" s="477" t="s">
        <v>1973</v>
      </c>
      <c r="D211" s="477" t="s">
        <v>1419</v>
      </c>
      <c r="E211" s="478">
        <v>27005049.890000001</v>
      </c>
      <c r="F211" s="478">
        <v>28958657.059999999</v>
      </c>
      <c r="G211" s="478">
        <v>1953607.17</v>
      </c>
      <c r="H211" s="477" t="s">
        <v>1988</v>
      </c>
    </row>
    <row r="212" spans="1:8" ht="15" x14ac:dyDescent="0.2">
      <c r="A212" s="477" t="s">
        <v>2226</v>
      </c>
      <c r="B212" s="477">
        <v>27011000630</v>
      </c>
      <c r="C212" s="477" t="s">
        <v>2227</v>
      </c>
      <c r="D212" s="477" t="s">
        <v>1419</v>
      </c>
      <c r="E212" s="478">
        <v>940955.03</v>
      </c>
      <c r="F212" s="478">
        <v>2361832.81</v>
      </c>
      <c r="G212" s="478">
        <v>1420877.78</v>
      </c>
      <c r="H212" s="477" t="s">
        <v>1988</v>
      </c>
    </row>
    <row r="213" spans="1:8" ht="15" x14ac:dyDescent="0.2">
      <c r="A213" s="477" t="s">
        <v>2228</v>
      </c>
      <c r="B213" s="477">
        <v>27011000650</v>
      </c>
      <c r="C213" s="477" t="s">
        <v>2229</v>
      </c>
      <c r="D213" s="477" t="s">
        <v>1419</v>
      </c>
      <c r="E213" s="478">
        <v>69583717.719999999</v>
      </c>
      <c r="F213" s="478">
        <v>69595082.150000006</v>
      </c>
      <c r="G213" s="478">
        <v>11364.43</v>
      </c>
      <c r="H213" s="477" t="s">
        <v>1988</v>
      </c>
    </row>
    <row r="214" spans="1:8" ht="15" x14ac:dyDescent="0.2">
      <c r="A214" s="477" t="s">
        <v>2230</v>
      </c>
      <c r="B214" s="477">
        <v>27012000100</v>
      </c>
      <c r="C214" s="477" t="s">
        <v>2231</v>
      </c>
      <c r="D214" s="477" t="s">
        <v>1419</v>
      </c>
      <c r="E214" s="478">
        <v>255390862.16999999</v>
      </c>
      <c r="F214" s="478">
        <v>255391562.16999999</v>
      </c>
      <c r="G214" s="478">
        <v>700</v>
      </c>
      <c r="H214" s="477" t="s">
        <v>1988</v>
      </c>
    </row>
    <row r="215" spans="1:8" ht="15" x14ac:dyDescent="0.2">
      <c r="A215" s="477" t="s">
        <v>2232</v>
      </c>
      <c r="B215" s="477">
        <v>27012000105</v>
      </c>
      <c r="C215" s="477" t="s">
        <v>2233</v>
      </c>
      <c r="D215" s="477" t="s">
        <v>1419</v>
      </c>
      <c r="E215" s="478">
        <v>11451690.27</v>
      </c>
      <c r="F215" s="478">
        <v>26519293.73</v>
      </c>
      <c r="G215" s="478">
        <v>15067603.460000001</v>
      </c>
      <c r="H215" s="477" t="s">
        <v>1988</v>
      </c>
    </row>
    <row r="216" spans="1:8" ht="15" x14ac:dyDescent="0.2">
      <c r="A216" s="477" t="s">
        <v>2234</v>
      </c>
      <c r="B216" s="477">
        <v>27012000110</v>
      </c>
      <c r="C216" s="477" t="s">
        <v>2235</v>
      </c>
      <c r="D216" s="477" t="s">
        <v>1419</v>
      </c>
      <c r="E216" s="478">
        <v>30216.55</v>
      </c>
      <c r="F216" s="478">
        <v>211331.1</v>
      </c>
      <c r="G216" s="478">
        <v>181114.55</v>
      </c>
      <c r="H216" s="477" t="s">
        <v>1988</v>
      </c>
    </row>
    <row r="217" spans="1:8" ht="15" x14ac:dyDescent="0.2">
      <c r="A217" s="477" t="s">
        <v>2236</v>
      </c>
      <c r="B217" s="477">
        <v>27012000200</v>
      </c>
      <c r="C217" s="477" t="s">
        <v>2237</v>
      </c>
      <c r="D217" s="477" t="s">
        <v>1419</v>
      </c>
      <c r="E217" s="478">
        <v>653662.06999999995</v>
      </c>
      <c r="F217" s="478">
        <v>653449.39</v>
      </c>
      <c r="G217" s="478">
        <v>212.68</v>
      </c>
      <c r="H217" s="477" t="s">
        <v>1871</v>
      </c>
    </row>
    <row r="218" spans="1:8" ht="15" x14ac:dyDescent="0.2">
      <c r="A218" s="477" t="s">
        <v>3739</v>
      </c>
      <c r="B218" s="477">
        <v>27012000250</v>
      </c>
      <c r="C218" s="477" t="s">
        <v>3740</v>
      </c>
      <c r="D218" s="477" t="s">
        <v>1419</v>
      </c>
      <c r="E218" s="478">
        <v>31405.49</v>
      </c>
      <c r="F218" s="478">
        <v>38184.76</v>
      </c>
      <c r="G218" s="478">
        <v>6779.27</v>
      </c>
      <c r="H218" s="477" t="s">
        <v>1988</v>
      </c>
    </row>
    <row r="219" spans="1:8" ht="15" x14ac:dyDescent="0.2">
      <c r="A219" s="477" t="s">
        <v>2238</v>
      </c>
      <c r="B219" s="477">
        <v>27510000100</v>
      </c>
      <c r="C219" s="477" t="s">
        <v>2239</v>
      </c>
      <c r="D219" s="477" t="s">
        <v>1419</v>
      </c>
      <c r="E219" s="478">
        <v>287578228.80000001</v>
      </c>
      <c r="F219" s="478">
        <v>315659854.29000002</v>
      </c>
      <c r="G219" s="478">
        <v>28081625.489999998</v>
      </c>
      <c r="H219" s="477" t="s">
        <v>1988</v>
      </c>
    </row>
    <row r="220" spans="1:8" ht="15" x14ac:dyDescent="0.2">
      <c r="A220" s="477" t="s">
        <v>2240</v>
      </c>
      <c r="B220" s="477">
        <v>27510000150</v>
      </c>
      <c r="C220" s="477" t="s">
        <v>2241</v>
      </c>
      <c r="D220" s="477" t="s">
        <v>1419</v>
      </c>
      <c r="E220" s="478">
        <v>87902210.75</v>
      </c>
      <c r="F220" s="478">
        <v>122604315.98</v>
      </c>
      <c r="G220" s="478">
        <v>34702105.229999997</v>
      </c>
      <c r="H220" s="477" t="s">
        <v>1988</v>
      </c>
    </row>
    <row r="221" spans="1:8" ht="15" x14ac:dyDescent="0.2">
      <c r="A221" s="477" t="s">
        <v>2242</v>
      </c>
      <c r="B221" s="477">
        <v>28010000100</v>
      </c>
      <c r="C221" s="477" t="s">
        <v>121</v>
      </c>
      <c r="D221" s="477" t="s">
        <v>1419</v>
      </c>
      <c r="E221" s="478">
        <v>160.05000000000001</v>
      </c>
      <c r="F221" s="478">
        <v>702.99</v>
      </c>
      <c r="G221" s="478">
        <v>542.94000000000005</v>
      </c>
      <c r="H221" s="477" t="s">
        <v>1988</v>
      </c>
    </row>
    <row r="222" spans="1:8" ht="15" x14ac:dyDescent="0.2">
      <c r="A222" s="477" t="s">
        <v>3741</v>
      </c>
      <c r="B222" s="477">
        <v>28011000200</v>
      </c>
      <c r="C222" s="477" t="s">
        <v>3742</v>
      </c>
      <c r="D222" s="477" t="s">
        <v>1419</v>
      </c>
      <c r="E222" s="478">
        <v>940</v>
      </c>
      <c r="F222" s="478">
        <v>940</v>
      </c>
      <c r="G222" s="478">
        <v>0</v>
      </c>
      <c r="H222" s="477" t="s">
        <v>1789</v>
      </c>
    </row>
    <row r="223" spans="1:8" ht="15" x14ac:dyDescent="0.2">
      <c r="A223" s="477" t="s">
        <v>2243</v>
      </c>
      <c r="B223" s="477">
        <v>28012000120</v>
      </c>
      <c r="C223" s="477" t="s">
        <v>2244</v>
      </c>
      <c r="D223" s="477" t="s">
        <v>1419</v>
      </c>
      <c r="E223" s="478">
        <v>239490.19</v>
      </c>
      <c r="F223" s="478">
        <v>915190.31</v>
      </c>
      <c r="G223" s="478">
        <v>675700.12</v>
      </c>
      <c r="H223" s="477" t="s">
        <v>1988</v>
      </c>
    </row>
    <row r="224" spans="1:8" ht="15" x14ac:dyDescent="0.2">
      <c r="A224" s="477" t="s">
        <v>2245</v>
      </c>
      <c r="B224" s="477">
        <v>28012000130</v>
      </c>
      <c r="C224" s="477" t="s">
        <v>2246</v>
      </c>
      <c r="D224" s="477" t="s">
        <v>1419</v>
      </c>
      <c r="E224" s="478">
        <v>2166.0500000000002</v>
      </c>
      <c r="F224" s="478">
        <v>12716.03</v>
      </c>
      <c r="G224" s="478">
        <v>10549.98</v>
      </c>
      <c r="H224" s="477" t="s">
        <v>1988</v>
      </c>
    </row>
    <row r="225" spans="1:8" ht="15" x14ac:dyDescent="0.2">
      <c r="A225" s="477" t="s">
        <v>2247</v>
      </c>
      <c r="B225" s="477">
        <v>28012000140</v>
      </c>
      <c r="C225" s="477" t="s">
        <v>2248</v>
      </c>
      <c r="D225" s="477" t="s">
        <v>1419</v>
      </c>
      <c r="E225" s="478">
        <v>18709.93</v>
      </c>
      <c r="F225" s="478">
        <v>18709.93</v>
      </c>
      <c r="G225" s="478">
        <v>0</v>
      </c>
      <c r="H225" s="477" t="s">
        <v>1789</v>
      </c>
    </row>
    <row r="226" spans="1:8" ht="15" x14ac:dyDescent="0.2">
      <c r="A226" s="477" t="s">
        <v>2249</v>
      </c>
      <c r="B226" s="477">
        <v>28012000145</v>
      </c>
      <c r="C226" s="477" t="s">
        <v>2250</v>
      </c>
      <c r="D226" s="477" t="s">
        <v>1419</v>
      </c>
      <c r="E226" s="478">
        <v>614283.94999999995</v>
      </c>
      <c r="F226" s="478">
        <v>1373207.79</v>
      </c>
      <c r="G226" s="478">
        <v>758923.84</v>
      </c>
      <c r="H226" s="477" t="s">
        <v>1988</v>
      </c>
    </row>
    <row r="227" spans="1:8" ht="15" x14ac:dyDescent="0.2">
      <c r="A227" s="477" t="s">
        <v>2251</v>
      </c>
      <c r="B227" s="477">
        <v>28012000160</v>
      </c>
      <c r="C227" s="477" t="s">
        <v>2252</v>
      </c>
      <c r="D227" s="477" t="s">
        <v>1419</v>
      </c>
      <c r="E227" s="478">
        <v>12394.08</v>
      </c>
      <c r="F227" s="478">
        <v>5403493.1799999997</v>
      </c>
      <c r="G227" s="478">
        <v>5391099.0999999996</v>
      </c>
      <c r="H227" s="477" t="s">
        <v>1988</v>
      </c>
    </row>
    <row r="228" spans="1:8" ht="15" x14ac:dyDescent="0.2">
      <c r="A228" s="477" t="s">
        <v>2253</v>
      </c>
      <c r="B228" s="477">
        <v>28012000170</v>
      </c>
      <c r="C228" s="477" t="s">
        <v>2254</v>
      </c>
      <c r="D228" s="477" t="s">
        <v>1419</v>
      </c>
      <c r="E228" s="478">
        <v>17882873.239999998</v>
      </c>
      <c r="F228" s="478">
        <v>27930180.48</v>
      </c>
      <c r="G228" s="478">
        <v>10047307.24</v>
      </c>
      <c r="H228" s="477" t="s">
        <v>1988</v>
      </c>
    </row>
    <row r="229" spans="1:8" ht="15" x14ac:dyDescent="0.2">
      <c r="A229" s="477" t="s">
        <v>2255</v>
      </c>
      <c r="B229" s="477">
        <v>28012000171</v>
      </c>
      <c r="C229" s="477" t="s">
        <v>2256</v>
      </c>
      <c r="D229" s="477" t="s">
        <v>1419</v>
      </c>
      <c r="E229" s="478">
        <v>2024865.98</v>
      </c>
      <c r="F229" s="478">
        <v>2024865.98</v>
      </c>
      <c r="G229" s="478">
        <v>0</v>
      </c>
      <c r="H229" s="477" t="s">
        <v>1789</v>
      </c>
    </row>
    <row r="230" spans="1:8" ht="15" x14ac:dyDescent="0.2">
      <c r="A230" s="477" t="s">
        <v>3743</v>
      </c>
      <c r="B230" s="477">
        <v>28012000240</v>
      </c>
      <c r="C230" s="477" t="s">
        <v>3744</v>
      </c>
      <c r="D230" s="477" t="s">
        <v>1419</v>
      </c>
      <c r="E230" s="478">
        <v>0</v>
      </c>
      <c r="F230" s="478">
        <v>1164.9000000000001</v>
      </c>
      <c r="G230" s="478">
        <v>1164.9000000000001</v>
      </c>
      <c r="H230" s="477" t="s">
        <v>1988</v>
      </c>
    </row>
    <row r="231" spans="1:8" ht="15" x14ac:dyDescent="0.2">
      <c r="A231" s="477" t="s">
        <v>3745</v>
      </c>
      <c r="B231" s="477">
        <v>28012000260</v>
      </c>
      <c r="C231" s="477" t="s">
        <v>3746</v>
      </c>
      <c r="D231" s="477" t="s">
        <v>1419</v>
      </c>
      <c r="E231" s="478">
        <v>0</v>
      </c>
      <c r="F231" s="478">
        <v>627.79999999999995</v>
      </c>
      <c r="G231" s="478">
        <v>627.79999999999995</v>
      </c>
      <c r="H231" s="477" t="s">
        <v>1988</v>
      </c>
    </row>
    <row r="232" spans="1:8" ht="15" x14ac:dyDescent="0.2">
      <c r="A232" s="477" t="s">
        <v>3747</v>
      </c>
      <c r="B232" s="477">
        <v>28012000270</v>
      </c>
      <c r="C232" s="477" t="s">
        <v>3748</v>
      </c>
      <c r="D232" s="477" t="s">
        <v>1419</v>
      </c>
      <c r="E232" s="478">
        <v>0</v>
      </c>
      <c r="F232" s="478">
        <v>19357.080000000002</v>
      </c>
      <c r="G232" s="478">
        <v>19357.080000000002</v>
      </c>
      <c r="H232" s="477" t="s">
        <v>1988</v>
      </c>
    </row>
    <row r="233" spans="1:8" ht="15" x14ac:dyDescent="0.2">
      <c r="A233" s="477" t="s">
        <v>3749</v>
      </c>
      <c r="B233" s="477">
        <v>29010000150</v>
      </c>
      <c r="C233" s="477" t="s">
        <v>3750</v>
      </c>
      <c r="D233" s="477" t="s">
        <v>1419</v>
      </c>
      <c r="E233" s="478">
        <v>536648907.86000001</v>
      </c>
      <c r="F233" s="478">
        <v>536648907.86000001</v>
      </c>
      <c r="G233" s="478">
        <v>0</v>
      </c>
      <c r="H233" s="477" t="s">
        <v>1789</v>
      </c>
    </row>
    <row r="234" spans="1:8" ht="15" x14ac:dyDescent="0.2">
      <c r="A234" s="477" t="s">
        <v>2257</v>
      </c>
      <c r="B234" s="477">
        <v>70010000006</v>
      </c>
      <c r="C234" s="477" t="s">
        <v>385</v>
      </c>
      <c r="D234" s="477" t="s">
        <v>1419</v>
      </c>
      <c r="E234" s="478">
        <v>61824072.899999999</v>
      </c>
      <c r="F234" s="478">
        <v>1148970.3999999999</v>
      </c>
      <c r="G234" s="478">
        <v>60675102.5</v>
      </c>
      <c r="H234" s="477" t="s">
        <v>1871</v>
      </c>
    </row>
    <row r="235" spans="1:8" ht="15" x14ac:dyDescent="0.2">
      <c r="A235" s="477" t="s">
        <v>2258</v>
      </c>
      <c r="B235" s="477">
        <v>70010000008</v>
      </c>
      <c r="C235" s="477" t="s">
        <v>386</v>
      </c>
      <c r="D235" s="477" t="s">
        <v>1419</v>
      </c>
      <c r="E235" s="478">
        <v>12244895.550000001</v>
      </c>
      <c r="F235" s="478">
        <v>10201732.33</v>
      </c>
      <c r="G235" s="478">
        <v>2043163.22</v>
      </c>
      <c r="H235" s="477" t="s">
        <v>1871</v>
      </c>
    </row>
    <row r="236" spans="1:8" ht="15" x14ac:dyDescent="0.2">
      <c r="A236" s="477" t="s">
        <v>2259</v>
      </c>
      <c r="B236" s="477">
        <v>70010000009</v>
      </c>
      <c r="C236" s="477" t="s">
        <v>390</v>
      </c>
      <c r="D236" s="477" t="s">
        <v>1419</v>
      </c>
      <c r="E236" s="478">
        <v>169756.59</v>
      </c>
      <c r="F236" s="478">
        <v>0</v>
      </c>
      <c r="G236" s="478">
        <v>169756.59</v>
      </c>
      <c r="H236" s="477" t="s">
        <v>1871</v>
      </c>
    </row>
    <row r="237" spans="1:8" ht="15" x14ac:dyDescent="0.2">
      <c r="A237" s="477" t="s">
        <v>2260</v>
      </c>
      <c r="B237" s="477">
        <v>70010000011</v>
      </c>
      <c r="C237" s="477" t="s">
        <v>2261</v>
      </c>
      <c r="D237" s="477" t="s">
        <v>1419</v>
      </c>
      <c r="E237" s="478">
        <v>2295517.6</v>
      </c>
      <c r="F237" s="478">
        <v>56351.040000000001</v>
      </c>
      <c r="G237" s="478">
        <v>2239166.56</v>
      </c>
      <c r="H237" s="477" t="s">
        <v>1871</v>
      </c>
    </row>
    <row r="238" spans="1:8" ht="15" x14ac:dyDescent="0.2">
      <c r="A238" s="477" t="s">
        <v>2262</v>
      </c>
      <c r="B238" s="477">
        <v>70010000018</v>
      </c>
      <c r="C238" s="477" t="s">
        <v>401</v>
      </c>
      <c r="D238" s="477" t="s">
        <v>1419</v>
      </c>
      <c r="E238" s="478">
        <v>3417975.26</v>
      </c>
      <c r="F238" s="478">
        <v>222.5</v>
      </c>
      <c r="G238" s="478">
        <v>3417752.76</v>
      </c>
      <c r="H238" s="477" t="s">
        <v>1871</v>
      </c>
    </row>
    <row r="239" spans="1:8" ht="15" x14ac:dyDescent="0.2">
      <c r="A239" s="477" t="s">
        <v>2263</v>
      </c>
      <c r="B239" s="477">
        <v>70010000020</v>
      </c>
      <c r="C239" s="477" t="s">
        <v>418</v>
      </c>
      <c r="D239" s="477" t="s">
        <v>1419</v>
      </c>
      <c r="E239" s="478">
        <v>1093601.75</v>
      </c>
      <c r="F239" s="478">
        <v>10352.1</v>
      </c>
      <c r="G239" s="478">
        <v>1083249.6499999999</v>
      </c>
      <c r="H239" s="477" t="s">
        <v>1871</v>
      </c>
    </row>
    <row r="240" spans="1:8" ht="15" x14ac:dyDescent="0.2">
      <c r="A240" s="477" t="s">
        <v>3751</v>
      </c>
      <c r="B240" s="477">
        <v>70010000025</v>
      </c>
      <c r="C240" s="477" t="s">
        <v>3752</v>
      </c>
      <c r="D240" s="477" t="s">
        <v>1419</v>
      </c>
      <c r="E240" s="478">
        <v>364.54</v>
      </c>
      <c r="F240" s="478">
        <v>0</v>
      </c>
      <c r="G240" s="478">
        <v>364.54</v>
      </c>
      <c r="H240" s="477" t="s">
        <v>1871</v>
      </c>
    </row>
    <row r="241" spans="1:8" ht="15" x14ac:dyDescent="0.2">
      <c r="A241" s="477" t="s">
        <v>2264</v>
      </c>
      <c r="B241" s="477">
        <v>70010000030</v>
      </c>
      <c r="C241" s="477" t="s">
        <v>421</v>
      </c>
      <c r="D241" s="477" t="s">
        <v>1419</v>
      </c>
      <c r="E241" s="478">
        <v>4839421.59</v>
      </c>
      <c r="F241" s="478">
        <v>920.15</v>
      </c>
      <c r="G241" s="478">
        <v>4838501.4400000004</v>
      </c>
      <c r="H241" s="477" t="s">
        <v>1871</v>
      </c>
    </row>
    <row r="242" spans="1:8" ht="15" x14ac:dyDescent="0.2">
      <c r="A242" s="477" t="s">
        <v>2265</v>
      </c>
      <c r="B242" s="477">
        <v>70010000036</v>
      </c>
      <c r="C242" s="477" t="s">
        <v>415</v>
      </c>
      <c r="D242" s="477" t="s">
        <v>1419</v>
      </c>
      <c r="E242" s="478">
        <v>9007651.3200000003</v>
      </c>
      <c r="F242" s="478">
        <v>62608.45</v>
      </c>
      <c r="G242" s="478">
        <v>8945042.8699999992</v>
      </c>
      <c r="H242" s="477" t="s">
        <v>1871</v>
      </c>
    </row>
    <row r="243" spans="1:8" ht="15" x14ac:dyDescent="0.2">
      <c r="A243" s="477" t="s">
        <v>2266</v>
      </c>
      <c r="B243" s="477">
        <v>70010000040</v>
      </c>
      <c r="C243" s="477" t="s">
        <v>406</v>
      </c>
      <c r="D243" s="477" t="s">
        <v>1419</v>
      </c>
      <c r="E243" s="478">
        <v>235979.7</v>
      </c>
      <c r="F243" s="478">
        <v>4177.67</v>
      </c>
      <c r="G243" s="478">
        <v>231802.03</v>
      </c>
      <c r="H243" s="477" t="s">
        <v>1871</v>
      </c>
    </row>
    <row r="244" spans="1:8" ht="15" x14ac:dyDescent="0.2">
      <c r="A244" s="477" t="s">
        <v>2267</v>
      </c>
      <c r="B244" s="477">
        <v>70010000045</v>
      </c>
      <c r="C244" s="477" t="s">
        <v>387</v>
      </c>
      <c r="D244" s="477" t="s">
        <v>1419</v>
      </c>
      <c r="E244" s="478">
        <v>766725.09</v>
      </c>
      <c r="F244" s="478">
        <v>637.55999999999995</v>
      </c>
      <c r="G244" s="478">
        <v>766087.53</v>
      </c>
      <c r="H244" s="477" t="s">
        <v>1871</v>
      </c>
    </row>
    <row r="245" spans="1:8" ht="15" x14ac:dyDescent="0.2">
      <c r="A245" s="477" t="s">
        <v>2268</v>
      </c>
      <c r="B245" s="477">
        <v>70010000050</v>
      </c>
      <c r="C245" s="477" t="s">
        <v>407</v>
      </c>
      <c r="D245" s="477" t="s">
        <v>1419</v>
      </c>
      <c r="E245" s="478">
        <v>13381866.279999999</v>
      </c>
      <c r="F245" s="478">
        <v>165399.93</v>
      </c>
      <c r="G245" s="478">
        <v>13216466.35</v>
      </c>
      <c r="H245" s="477" t="s">
        <v>1871</v>
      </c>
    </row>
    <row r="246" spans="1:8" ht="15" x14ac:dyDescent="0.2">
      <c r="A246" s="477" t="s">
        <v>2269</v>
      </c>
      <c r="B246" s="477">
        <v>70010000056</v>
      </c>
      <c r="C246" s="477" t="s">
        <v>412</v>
      </c>
      <c r="D246" s="477" t="s">
        <v>1419</v>
      </c>
      <c r="E246" s="478">
        <v>5500115.8200000003</v>
      </c>
      <c r="F246" s="478">
        <v>30689.49</v>
      </c>
      <c r="G246" s="478">
        <v>5469426.3300000001</v>
      </c>
      <c r="H246" s="477" t="s">
        <v>1871</v>
      </c>
    </row>
    <row r="247" spans="1:8" ht="15" x14ac:dyDescent="0.2">
      <c r="A247" s="477" t="s">
        <v>2270</v>
      </c>
      <c r="B247" s="477">
        <v>70010000060</v>
      </c>
      <c r="C247" s="477" t="s">
        <v>409</v>
      </c>
      <c r="D247" s="477" t="s">
        <v>1419</v>
      </c>
      <c r="E247" s="478">
        <v>5034499.16</v>
      </c>
      <c r="F247" s="478">
        <v>28556.82</v>
      </c>
      <c r="G247" s="478">
        <v>5005942.34</v>
      </c>
      <c r="H247" s="477" t="s">
        <v>1871</v>
      </c>
    </row>
    <row r="248" spans="1:8" ht="15" x14ac:dyDescent="0.2">
      <c r="A248" s="477" t="s">
        <v>2271</v>
      </c>
      <c r="B248" s="477">
        <v>70010000065</v>
      </c>
      <c r="C248" s="477" t="s">
        <v>408</v>
      </c>
      <c r="D248" s="477" t="s">
        <v>1419</v>
      </c>
      <c r="E248" s="478">
        <v>1213317.9099999999</v>
      </c>
      <c r="F248" s="478">
        <v>8325.2000000000007</v>
      </c>
      <c r="G248" s="478">
        <v>1204992.71</v>
      </c>
      <c r="H248" s="477" t="s">
        <v>1871</v>
      </c>
    </row>
    <row r="249" spans="1:8" ht="15" x14ac:dyDescent="0.2">
      <c r="A249" s="477" t="s">
        <v>2272</v>
      </c>
      <c r="B249" s="477">
        <v>70010000070</v>
      </c>
      <c r="C249" s="477" t="s">
        <v>426</v>
      </c>
      <c r="D249" s="477" t="s">
        <v>1419</v>
      </c>
      <c r="E249" s="478">
        <v>13128.85</v>
      </c>
      <c r="F249" s="478">
        <v>0</v>
      </c>
      <c r="G249" s="478">
        <v>13128.85</v>
      </c>
      <c r="H249" s="477" t="s">
        <v>1871</v>
      </c>
    </row>
    <row r="250" spans="1:8" ht="15" x14ac:dyDescent="0.2">
      <c r="A250" s="477" t="s">
        <v>2273</v>
      </c>
      <c r="B250" s="477">
        <v>70010000085</v>
      </c>
      <c r="C250" s="477" t="s">
        <v>429</v>
      </c>
      <c r="D250" s="477" t="s">
        <v>1419</v>
      </c>
      <c r="E250" s="478">
        <v>295369.84000000003</v>
      </c>
      <c r="F250" s="478">
        <v>1497.28</v>
      </c>
      <c r="G250" s="478">
        <v>293872.56</v>
      </c>
      <c r="H250" s="477" t="s">
        <v>1871</v>
      </c>
    </row>
    <row r="251" spans="1:8" ht="15" x14ac:dyDescent="0.2">
      <c r="A251" s="477" t="s">
        <v>2274</v>
      </c>
      <c r="B251" s="477">
        <v>70010500005</v>
      </c>
      <c r="C251" s="477" t="s">
        <v>436</v>
      </c>
      <c r="D251" s="477" t="s">
        <v>1419</v>
      </c>
      <c r="E251" s="478">
        <v>81524.41</v>
      </c>
      <c r="F251" s="478">
        <v>0</v>
      </c>
      <c r="G251" s="478">
        <v>81524.41</v>
      </c>
      <c r="H251" s="477" t="s">
        <v>1871</v>
      </c>
    </row>
    <row r="252" spans="1:8" ht="15" x14ac:dyDescent="0.2">
      <c r="A252" s="477" t="s">
        <v>2275</v>
      </c>
      <c r="B252" s="477">
        <v>70010500010</v>
      </c>
      <c r="C252" s="477" t="s">
        <v>2276</v>
      </c>
      <c r="D252" s="477" t="s">
        <v>1419</v>
      </c>
      <c r="E252" s="478">
        <v>460885.37</v>
      </c>
      <c r="F252" s="478">
        <v>35921.33</v>
      </c>
      <c r="G252" s="478">
        <v>424964.04</v>
      </c>
      <c r="H252" s="477" t="s">
        <v>1871</v>
      </c>
    </row>
    <row r="253" spans="1:8" ht="15" x14ac:dyDescent="0.2">
      <c r="A253" s="477" t="s">
        <v>2277</v>
      </c>
      <c r="B253" s="477">
        <v>70010500015</v>
      </c>
      <c r="C253" s="477" t="s">
        <v>441</v>
      </c>
      <c r="D253" s="477" t="s">
        <v>1419</v>
      </c>
      <c r="E253" s="478">
        <v>137241.64000000001</v>
      </c>
      <c r="F253" s="478">
        <v>0</v>
      </c>
      <c r="G253" s="478">
        <v>137241.64000000001</v>
      </c>
      <c r="H253" s="477" t="s">
        <v>1871</v>
      </c>
    </row>
    <row r="254" spans="1:8" ht="15" x14ac:dyDescent="0.2">
      <c r="A254" s="477" t="s">
        <v>2278</v>
      </c>
      <c r="B254" s="477">
        <v>70010500020</v>
      </c>
      <c r="C254" s="477" t="s">
        <v>442</v>
      </c>
      <c r="D254" s="477" t="s">
        <v>1419</v>
      </c>
      <c r="E254" s="478">
        <v>197427.19</v>
      </c>
      <c r="F254" s="478">
        <v>9880.5300000000007</v>
      </c>
      <c r="G254" s="478">
        <v>187546.66</v>
      </c>
      <c r="H254" s="477" t="s">
        <v>1871</v>
      </c>
    </row>
    <row r="255" spans="1:8" ht="15" x14ac:dyDescent="0.2">
      <c r="A255" s="477" t="s">
        <v>2279</v>
      </c>
      <c r="B255" s="477">
        <v>70010500025</v>
      </c>
      <c r="C255" s="477" t="s">
        <v>445</v>
      </c>
      <c r="D255" s="477" t="s">
        <v>1419</v>
      </c>
      <c r="E255" s="478">
        <v>615390.19999999995</v>
      </c>
      <c r="F255" s="478">
        <v>7020.98</v>
      </c>
      <c r="G255" s="478">
        <v>608369.22</v>
      </c>
      <c r="H255" s="477" t="s">
        <v>1871</v>
      </c>
    </row>
    <row r="256" spans="1:8" ht="15" x14ac:dyDescent="0.2">
      <c r="A256" s="477" t="s">
        <v>2280</v>
      </c>
      <c r="B256" s="477">
        <v>70010500030</v>
      </c>
      <c r="C256" s="477" t="s">
        <v>2281</v>
      </c>
      <c r="D256" s="477" t="s">
        <v>1419</v>
      </c>
      <c r="E256" s="478">
        <v>49356.36</v>
      </c>
      <c r="F256" s="478">
        <v>3235.89</v>
      </c>
      <c r="G256" s="478">
        <v>46120.47</v>
      </c>
      <c r="H256" s="477" t="s">
        <v>1871</v>
      </c>
    </row>
    <row r="257" spans="1:8" ht="15" x14ac:dyDescent="0.2">
      <c r="A257" s="477" t="s">
        <v>2282</v>
      </c>
      <c r="B257" s="477">
        <v>70010500035</v>
      </c>
      <c r="C257" s="477" t="s">
        <v>2283</v>
      </c>
      <c r="D257" s="477" t="s">
        <v>1419</v>
      </c>
      <c r="E257" s="478">
        <v>9575.34</v>
      </c>
      <c r="F257" s="478">
        <v>0</v>
      </c>
      <c r="G257" s="478">
        <v>9575.34</v>
      </c>
      <c r="H257" s="477" t="s">
        <v>1871</v>
      </c>
    </row>
    <row r="258" spans="1:8" ht="15" x14ac:dyDescent="0.2">
      <c r="A258" s="477" t="s">
        <v>2284</v>
      </c>
      <c r="B258" s="477">
        <v>70010500040</v>
      </c>
      <c r="C258" s="477" t="s">
        <v>2285</v>
      </c>
      <c r="D258" s="477" t="s">
        <v>1419</v>
      </c>
      <c r="E258" s="478">
        <v>758.88</v>
      </c>
      <c r="F258" s="478">
        <v>0</v>
      </c>
      <c r="G258" s="478">
        <v>758.88</v>
      </c>
      <c r="H258" s="477" t="s">
        <v>1871</v>
      </c>
    </row>
    <row r="259" spans="1:8" ht="15" x14ac:dyDescent="0.2">
      <c r="A259" s="477" t="s">
        <v>2286</v>
      </c>
      <c r="B259" s="477">
        <v>70010500045</v>
      </c>
      <c r="C259" s="477" t="s">
        <v>2287</v>
      </c>
      <c r="D259" s="477" t="s">
        <v>1419</v>
      </c>
      <c r="E259" s="478">
        <v>1699.94</v>
      </c>
      <c r="F259" s="478">
        <v>0</v>
      </c>
      <c r="G259" s="478">
        <v>1699.94</v>
      </c>
      <c r="H259" s="477" t="s">
        <v>1871</v>
      </c>
    </row>
    <row r="260" spans="1:8" ht="15" x14ac:dyDescent="0.2">
      <c r="A260" s="477" t="s">
        <v>2288</v>
      </c>
      <c r="B260" s="477">
        <v>70010500055</v>
      </c>
      <c r="C260" s="477" t="s">
        <v>448</v>
      </c>
      <c r="D260" s="477" t="s">
        <v>1419</v>
      </c>
      <c r="E260" s="478">
        <v>1684.9</v>
      </c>
      <c r="F260" s="478">
        <v>0</v>
      </c>
      <c r="G260" s="478">
        <v>1684.9</v>
      </c>
      <c r="H260" s="477" t="s">
        <v>1871</v>
      </c>
    </row>
    <row r="261" spans="1:8" ht="15" x14ac:dyDescent="0.2">
      <c r="A261" s="477" t="s">
        <v>2289</v>
      </c>
      <c r="B261" s="477">
        <v>70010500060</v>
      </c>
      <c r="C261" s="477" t="s">
        <v>451</v>
      </c>
      <c r="D261" s="477" t="s">
        <v>1419</v>
      </c>
      <c r="E261" s="478">
        <v>76774.509999999995</v>
      </c>
      <c r="F261" s="478">
        <v>3717.34</v>
      </c>
      <c r="G261" s="478">
        <v>73057.17</v>
      </c>
      <c r="H261" s="477" t="s">
        <v>1871</v>
      </c>
    </row>
    <row r="262" spans="1:8" ht="15" x14ac:dyDescent="0.2">
      <c r="A262" s="477" t="s">
        <v>2290</v>
      </c>
      <c r="B262" s="477">
        <v>70610000005</v>
      </c>
      <c r="C262" s="477" t="s">
        <v>464</v>
      </c>
      <c r="D262" s="477" t="s">
        <v>1419</v>
      </c>
      <c r="E262" s="478">
        <v>29233359.379999999</v>
      </c>
      <c r="F262" s="478">
        <v>0</v>
      </c>
      <c r="G262" s="478">
        <v>29233359.379999999</v>
      </c>
      <c r="H262" s="477" t="s">
        <v>1871</v>
      </c>
    </row>
    <row r="263" spans="1:8" ht="15" x14ac:dyDescent="0.2">
      <c r="A263" s="477" t="s">
        <v>2291</v>
      </c>
      <c r="B263" s="477">
        <v>70610000010</v>
      </c>
      <c r="C263" s="477" t="s">
        <v>465</v>
      </c>
      <c r="D263" s="477" t="s">
        <v>1419</v>
      </c>
      <c r="E263" s="478">
        <v>3114152.38</v>
      </c>
      <c r="F263" s="478">
        <v>0</v>
      </c>
      <c r="G263" s="478">
        <v>3114152.38</v>
      </c>
      <c r="H263" s="477" t="s">
        <v>1871</v>
      </c>
    </row>
    <row r="264" spans="1:8" ht="15" x14ac:dyDescent="0.2">
      <c r="A264" s="477" t="s">
        <v>2292</v>
      </c>
      <c r="B264" s="477">
        <v>70610000015</v>
      </c>
      <c r="C264" s="477" t="s">
        <v>472</v>
      </c>
      <c r="D264" s="477" t="s">
        <v>1419</v>
      </c>
      <c r="E264" s="478">
        <v>2968401.14</v>
      </c>
      <c r="F264" s="478">
        <v>0</v>
      </c>
      <c r="G264" s="478">
        <v>2968401.14</v>
      </c>
      <c r="H264" s="477" t="s">
        <v>1871</v>
      </c>
    </row>
    <row r="265" spans="1:8" ht="15" x14ac:dyDescent="0.2">
      <c r="A265" s="477" t="s">
        <v>2293</v>
      </c>
      <c r="B265" s="477">
        <v>70610000020</v>
      </c>
      <c r="C265" s="477" t="s">
        <v>473</v>
      </c>
      <c r="D265" s="477" t="s">
        <v>1419</v>
      </c>
      <c r="E265" s="478">
        <v>306043.56</v>
      </c>
      <c r="F265" s="478">
        <v>0</v>
      </c>
      <c r="G265" s="478">
        <v>306043.56</v>
      </c>
      <c r="H265" s="477" t="s">
        <v>1871</v>
      </c>
    </row>
    <row r="266" spans="1:8" ht="15" x14ac:dyDescent="0.2">
      <c r="A266" s="477" t="s">
        <v>2294</v>
      </c>
      <c r="B266" s="477">
        <v>70610000025</v>
      </c>
      <c r="C266" s="477" t="s">
        <v>468</v>
      </c>
      <c r="D266" s="477" t="s">
        <v>1419</v>
      </c>
      <c r="E266" s="478">
        <v>7384214.1500000004</v>
      </c>
      <c r="F266" s="478">
        <v>0</v>
      </c>
      <c r="G266" s="478">
        <v>7384214.1500000004</v>
      </c>
      <c r="H266" s="477" t="s">
        <v>1871</v>
      </c>
    </row>
    <row r="267" spans="1:8" ht="15" x14ac:dyDescent="0.2">
      <c r="A267" s="477" t="s">
        <v>2295</v>
      </c>
      <c r="B267" s="477">
        <v>70610000030</v>
      </c>
      <c r="C267" s="477" t="s">
        <v>469</v>
      </c>
      <c r="D267" s="477" t="s">
        <v>1419</v>
      </c>
      <c r="E267" s="478">
        <v>702456.33</v>
      </c>
      <c r="F267" s="478">
        <v>0</v>
      </c>
      <c r="G267" s="478">
        <v>702456.33</v>
      </c>
      <c r="H267" s="477" t="s">
        <v>1871</v>
      </c>
    </row>
    <row r="268" spans="1:8" ht="15" x14ac:dyDescent="0.2">
      <c r="A268" s="477" t="s">
        <v>2296</v>
      </c>
      <c r="B268" s="477">
        <v>70610000035</v>
      </c>
      <c r="C268" s="477" t="s">
        <v>487</v>
      </c>
      <c r="D268" s="477" t="s">
        <v>1419</v>
      </c>
      <c r="E268" s="478">
        <v>53327612.890000001</v>
      </c>
      <c r="F268" s="478">
        <v>0</v>
      </c>
      <c r="G268" s="478">
        <v>53327612.890000001</v>
      </c>
      <c r="H268" s="477" t="s">
        <v>1871</v>
      </c>
    </row>
    <row r="269" spans="1:8" ht="15" x14ac:dyDescent="0.2">
      <c r="A269" s="477" t="s">
        <v>2297</v>
      </c>
      <c r="B269" s="477">
        <v>70610000040</v>
      </c>
      <c r="C269" s="477" t="s">
        <v>488</v>
      </c>
      <c r="D269" s="477" t="s">
        <v>1419</v>
      </c>
      <c r="E269" s="478">
        <v>40449.360000000001</v>
      </c>
      <c r="F269" s="478">
        <v>0</v>
      </c>
      <c r="G269" s="478">
        <v>40449.360000000001</v>
      </c>
      <c r="H269" s="477" t="s">
        <v>1871</v>
      </c>
    </row>
    <row r="270" spans="1:8" ht="15" x14ac:dyDescent="0.2">
      <c r="A270" s="477" t="s">
        <v>2298</v>
      </c>
      <c r="B270" s="477">
        <v>70610000047</v>
      </c>
      <c r="C270" s="477" t="s">
        <v>476</v>
      </c>
      <c r="D270" s="477" t="s">
        <v>1419</v>
      </c>
      <c r="E270" s="478">
        <v>239425.84</v>
      </c>
      <c r="F270" s="478">
        <v>2346</v>
      </c>
      <c r="G270" s="478">
        <v>237079.84</v>
      </c>
      <c r="H270" s="477" t="s">
        <v>1871</v>
      </c>
    </row>
    <row r="271" spans="1:8" ht="15" x14ac:dyDescent="0.2">
      <c r="A271" s="477" t="s">
        <v>2299</v>
      </c>
      <c r="B271" s="477">
        <v>70610000052</v>
      </c>
      <c r="C271" s="477" t="s">
        <v>2300</v>
      </c>
      <c r="D271" s="477" t="s">
        <v>1419</v>
      </c>
      <c r="E271" s="478">
        <v>38615.370000000003</v>
      </c>
      <c r="F271" s="478">
        <v>0</v>
      </c>
      <c r="G271" s="478">
        <v>38615.370000000003</v>
      </c>
      <c r="H271" s="477" t="s">
        <v>1871</v>
      </c>
    </row>
    <row r="272" spans="1:8" ht="15" x14ac:dyDescent="0.2">
      <c r="A272" s="477" t="s">
        <v>2301</v>
      </c>
      <c r="B272" s="477">
        <v>70610000054</v>
      </c>
      <c r="C272" s="477" t="s">
        <v>2302</v>
      </c>
      <c r="D272" s="477" t="s">
        <v>1419</v>
      </c>
      <c r="E272" s="478">
        <v>5222.83</v>
      </c>
      <c r="F272" s="478">
        <v>0</v>
      </c>
      <c r="G272" s="478">
        <v>5222.83</v>
      </c>
      <c r="H272" s="477" t="s">
        <v>1871</v>
      </c>
    </row>
    <row r="273" spans="1:8" ht="15" x14ac:dyDescent="0.2">
      <c r="A273" s="477" t="s">
        <v>2303</v>
      </c>
      <c r="B273" s="477">
        <v>70610000055</v>
      </c>
      <c r="C273" s="477" t="s">
        <v>477</v>
      </c>
      <c r="D273" s="477" t="s">
        <v>1419</v>
      </c>
      <c r="E273" s="478">
        <v>2893394.19</v>
      </c>
      <c r="F273" s="478">
        <v>0</v>
      </c>
      <c r="G273" s="478">
        <v>2893394.19</v>
      </c>
      <c r="H273" s="477" t="s">
        <v>1871</v>
      </c>
    </row>
    <row r="274" spans="1:8" ht="15" x14ac:dyDescent="0.2">
      <c r="A274" s="477" t="s">
        <v>2304</v>
      </c>
      <c r="B274" s="477">
        <v>70610000056</v>
      </c>
      <c r="C274" s="477" t="s">
        <v>478</v>
      </c>
      <c r="D274" s="477" t="s">
        <v>1419</v>
      </c>
      <c r="E274" s="478">
        <v>315363.63</v>
      </c>
      <c r="F274" s="478">
        <v>0</v>
      </c>
      <c r="G274" s="478">
        <v>315363.63</v>
      </c>
      <c r="H274" s="477" t="s">
        <v>1871</v>
      </c>
    </row>
    <row r="275" spans="1:8" ht="15" x14ac:dyDescent="0.2">
      <c r="A275" s="477" t="s">
        <v>2305</v>
      </c>
      <c r="B275" s="477">
        <v>70610000057</v>
      </c>
      <c r="C275" s="477" t="s">
        <v>2306</v>
      </c>
      <c r="D275" s="477" t="s">
        <v>1419</v>
      </c>
      <c r="E275" s="478">
        <v>108949.94</v>
      </c>
      <c r="F275" s="478">
        <v>0</v>
      </c>
      <c r="G275" s="478">
        <v>108949.94</v>
      </c>
      <c r="H275" s="477" t="s">
        <v>1871</v>
      </c>
    </row>
    <row r="276" spans="1:8" ht="15" x14ac:dyDescent="0.2">
      <c r="A276" s="477" t="s">
        <v>2307</v>
      </c>
      <c r="B276" s="477">
        <v>70610000058</v>
      </c>
      <c r="C276" s="477" t="s">
        <v>2308</v>
      </c>
      <c r="D276" s="477" t="s">
        <v>1419</v>
      </c>
      <c r="E276" s="478">
        <v>14140.65</v>
      </c>
      <c r="F276" s="478">
        <v>0</v>
      </c>
      <c r="G276" s="478">
        <v>14140.65</v>
      </c>
      <c r="H276" s="477" t="s">
        <v>1871</v>
      </c>
    </row>
    <row r="277" spans="1:8" ht="15" x14ac:dyDescent="0.2">
      <c r="A277" s="477" t="s">
        <v>2309</v>
      </c>
      <c r="B277" s="477">
        <v>70610000080</v>
      </c>
      <c r="C277" s="477" t="s">
        <v>479</v>
      </c>
      <c r="D277" s="477" t="s">
        <v>1419</v>
      </c>
      <c r="E277" s="478">
        <v>46035.61</v>
      </c>
      <c r="F277" s="478">
        <v>0</v>
      </c>
      <c r="G277" s="478">
        <v>46035.61</v>
      </c>
      <c r="H277" s="477" t="s">
        <v>1871</v>
      </c>
    </row>
    <row r="278" spans="1:8" ht="15" x14ac:dyDescent="0.2">
      <c r="A278" s="477" t="s">
        <v>2310</v>
      </c>
      <c r="B278" s="477">
        <v>70610500005</v>
      </c>
      <c r="C278" s="477" t="s">
        <v>501</v>
      </c>
      <c r="D278" s="477" t="s">
        <v>1419</v>
      </c>
      <c r="E278" s="478">
        <v>4723192.3899999997</v>
      </c>
      <c r="F278" s="478">
        <v>1.59</v>
      </c>
      <c r="G278" s="478">
        <v>4723190.8</v>
      </c>
      <c r="H278" s="477" t="s">
        <v>1871</v>
      </c>
    </row>
    <row r="279" spans="1:8" ht="15" x14ac:dyDescent="0.2">
      <c r="A279" s="477" t="s">
        <v>2311</v>
      </c>
      <c r="B279" s="477">
        <v>70610500010</v>
      </c>
      <c r="C279" s="477" t="s">
        <v>502</v>
      </c>
      <c r="D279" s="477" t="s">
        <v>1419</v>
      </c>
      <c r="E279" s="478">
        <v>635321.15</v>
      </c>
      <c r="F279" s="478">
        <v>0</v>
      </c>
      <c r="G279" s="478">
        <v>635321.15</v>
      </c>
      <c r="H279" s="477" t="s">
        <v>1871</v>
      </c>
    </row>
    <row r="280" spans="1:8" ht="15" x14ac:dyDescent="0.2">
      <c r="A280" s="477" t="s">
        <v>2312</v>
      </c>
      <c r="B280" s="477">
        <v>70610500015</v>
      </c>
      <c r="C280" s="477" t="s">
        <v>513</v>
      </c>
      <c r="D280" s="477" t="s">
        <v>1419</v>
      </c>
      <c r="E280" s="478">
        <v>85471.7</v>
      </c>
      <c r="F280" s="478">
        <v>681.93</v>
      </c>
      <c r="G280" s="478">
        <v>84789.77</v>
      </c>
      <c r="H280" s="477" t="s">
        <v>1871</v>
      </c>
    </row>
    <row r="281" spans="1:8" ht="15" x14ac:dyDescent="0.2">
      <c r="A281" s="477" t="s">
        <v>2313</v>
      </c>
      <c r="B281" s="477">
        <v>70610500020</v>
      </c>
      <c r="C281" s="477" t="s">
        <v>514</v>
      </c>
      <c r="D281" s="477" t="s">
        <v>1419</v>
      </c>
      <c r="E281" s="478">
        <v>17622.240000000002</v>
      </c>
      <c r="F281" s="478">
        <v>9.0500000000000007</v>
      </c>
      <c r="G281" s="478">
        <v>17613.189999999999</v>
      </c>
      <c r="H281" s="477" t="s">
        <v>1871</v>
      </c>
    </row>
    <row r="282" spans="1:8" ht="15" x14ac:dyDescent="0.2">
      <c r="A282" s="477" t="s">
        <v>2314</v>
      </c>
      <c r="B282" s="477">
        <v>70610500025</v>
      </c>
      <c r="C282" s="477" t="s">
        <v>515</v>
      </c>
      <c r="D282" s="477" t="s">
        <v>1419</v>
      </c>
      <c r="E282" s="478">
        <v>2900167.64</v>
      </c>
      <c r="F282" s="478">
        <v>0</v>
      </c>
      <c r="G282" s="478">
        <v>2900167.64</v>
      </c>
      <c r="H282" s="477" t="s">
        <v>1871</v>
      </c>
    </row>
    <row r="283" spans="1:8" ht="15" x14ac:dyDescent="0.2">
      <c r="A283" s="477" t="s">
        <v>2315</v>
      </c>
      <c r="B283" s="477">
        <v>70610500030</v>
      </c>
      <c r="C283" s="477" t="s">
        <v>516</v>
      </c>
      <c r="D283" s="477" t="s">
        <v>1419</v>
      </c>
      <c r="E283" s="478">
        <v>3971775.15</v>
      </c>
      <c r="F283" s="478">
        <v>137259.76</v>
      </c>
      <c r="G283" s="478">
        <v>3834515.39</v>
      </c>
      <c r="H283" s="477" t="s">
        <v>1871</v>
      </c>
    </row>
    <row r="284" spans="1:8" ht="15" x14ac:dyDescent="0.2">
      <c r="A284" s="477" t="s">
        <v>2316</v>
      </c>
      <c r="B284" s="477">
        <v>70610500035</v>
      </c>
      <c r="C284" s="477" t="s">
        <v>517</v>
      </c>
      <c r="D284" s="477" t="s">
        <v>1419</v>
      </c>
      <c r="E284" s="478">
        <v>34377.550000000003</v>
      </c>
      <c r="F284" s="478">
        <v>4946.55</v>
      </c>
      <c r="G284" s="478">
        <v>29431</v>
      </c>
      <c r="H284" s="477" t="s">
        <v>1871</v>
      </c>
    </row>
    <row r="285" spans="1:8" ht="15" x14ac:dyDescent="0.2">
      <c r="A285" s="477" t="s">
        <v>2317</v>
      </c>
      <c r="B285" s="477">
        <v>70610500040</v>
      </c>
      <c r="C285" s="477" t="s">
        <v>518</v>
      </c>
      <c r="D285" s="477" t="s">
        <v>1419</v>
      </c>
      <c r="E285" s="478">
        <v>2006824.72</v>
      </c>
      <c r="F285" s="478">
        <v>24147.96</v>
      </c>
      <c r="G285" s="478">
        <v>1982676.76</v>
      </c>
      <c r="H285" s="477" t="s">
        <v>1871</v>
      </c>
    </row>
    <row r="286" spans="1:8" ht="15" x14ac:dyDescent="0.2">
      <c r="A286" s="477" t="s">
        <v>2318</v>
      </c>
      <c r="B286" s="477">
        <v>70610500080</v>
      </c>
      <c r="C286" s="477" t="s">
        <v>2319</v>
      </c>
      <c r="D286" s="477" t="s">
        <v>1419</v>
      </c>
      <c r="E286" s="478">
        <v>4879858.5</v>
      </c>
      <c r="F286" s="478">
        <v>201632.72</v>
      </c>
      <c r="G286" s="478">
        <v>4678225.78</v>
      </c>
      <c r="H286" s="477" t="s">
        <v>1871</v>
      </c>
    </row>
    <row r="287" spans="1:8" ht="15" x14ac:dyDescent="0.2">
      <c r="A287" s="477" t="s">
        <v>2320</v>
      </c>
      <c r="B287" s="477">
        <v>70611000135</v>
      </c>
      <c r="C287" s="477" t="s">
        <v>2321</v>
      </c>
      <c r="D287" s="477" t="s">
        <v>1419</v>
      </c>
      <c r="E287" s="478">
        <v>1973979.85</v>
      </c>
      <c r="F287" s="478">
        <v>392.84</v>
      </c>
      <c r="G287" s="478">
        <v>1973587.01</v>
      </c>
      <c r="H287" s="477" t="s">
        <v>1871</v>
      </c>
    </row>
    <row r="288" spans="1:8" ht="15" x14ac:dyDescent="0.2">
      <c r="A288" s="477" t="s">
        <v>2322</v>
      </c>
      <c r="B288" s="477">
        <v>70611000140</v>
      </c>
      <c r="C288" s="477" t="s">
        <v>2323</v>
      </c>
      <c r="D288" s="477" t="s">
        <v>1419</v>
      </c>
      <c r="E288" s="478">
        <v>126314.17</v>
      </c>
      <c r="F288" s="478">
        <v>0</v>
      </c>
      <c r="G288" s="478">
        <v>126314.17</v>
      </c>
      <c r="H288" s="477" t="s">
        <v>1871</v>
      </c>
    </row>
    <row r="289" spans="1:8" ht="15" x14ac:dyDescent="0.2">
      <c r="A289" s="477" t="s">
        <v>2324</v>
      </c>
      <c r="B289" s="477">
        <v>70611000160</v>
      </c>
      <c r="C289" s="477" t="s">
        <v>2325</v>
      </c>
      <c r="D289" s="477" t="s">
        <v>1419</v>
      </c>
      <c r="E289" s="478">
        <v>18096927.129999999</v>
      </c>
      <c r="F289" s="478">
        <v>14840.49</v>
      </c>
      <c r="G289" s="478">
        <v>18082086.640000001</v>
      </c>
      <c r="H289" s="477" t="s">
        <v>1871</v>
      </c>
    </row>
    <row r="290" spans="1:8" ht="15" x14ac:dyDescent="0.2">
      <c r="A290" s="477" t="s">
        <v>2326</v>
      </c>
      <c r="B290" s="477">
        <v>70611000165</v>
      </c>
      <c r="C290" s="477" t="s">
        <v>2327</v>
      </c>
      <c r="D290" s="477" t="s">
        <v>1419</v>
      </c>
      <c r="E290" s="478">
        <v>998084.57</v>
      </c>
      <c r="F290" s="478">
        <v>0</v>
      </c>
      <c r="G290" s="478">
        <v>998084.57</v>
      </c>
      <c r="H290" s="477" t="s">
        <v>1871</v>
      </c>
    </row>
    <row r="291" spans="1:8" ht="15" x14ac:dyDescent="0.2">
      <c r="A291" s="477" t="s">
        <v>2328</v>
      </c>
      <c r="B291" s="477">
        <v>70611000185</v>
      </c>
      <c r="C291" s="477" t="s">
        <v>2329</v>
      </c>
      <c r="D291" s="477" t="s">
        <v>1419</v>
      </c>
      <c r="E291" s="478">
        <v>4522179.67</v>
      </c>
      <c r="F291" s="478">
        <v>83850.89</v>
      </c>
      <c r="G291" s="478">
        <v>4438328.78</v>
      </c>
      <c r="H291" s="477" t="s">
        <v>1871</v>
      </c>
    </row>
    <row r="292" spans="1:8" ht="15" x14ac:dyDescent="0.2">
      <c r="A292" s="477" t="s">
        <v>2330</v>
      </c>
      <c r="B292" s="477">
        <v>70611000190</v>
      </c>
      <c r="C292" s="477" t="s">
        <v>2331</v>
      </c>
      <c r="D292" s="477" t="s">
        <v>1419</v>
      </c>
      <c r="E292" s="478">
        <v>2020.14</v>
      </c>
      <c r="F292" s="478">
        <v>0</v>
      </c>
      <c r="G292" s="478">
        <v>2020.14</v>
      </c>
      <c r="H292" s="477" t="s">
        <v>1871</v>
      </c>
    </row>
    <row r="293" spans="1:8" ht="15" x14ac:dyDescent="0.2">
      <c r="A293" s="477" t="s">
        <v>2332</v>
      </c>
      <c r="B293" s="477">
        <v>70611100020</v>
      </c>
      <c r="C293" s="477" t="s">
        <v>2333</v>
      </c>
      <c r="D293" s="477" t="s">
        <v>1419</v>
      </c>
      <c r="E293" s="478">
        <v>1266677.1599999999</v>
      </c>
      <c r="F293" s="478">
        <v>0</v>
      </c>
      <c r="G293" s="478">
        <v>1266677.1599999999</v>
      </c>
      <c r="H293" s="477" t="s">
        <v>1871</v>
      </c>
    </row>
    <row r="294" spans="1:8" ht="15" x14ac:dyDescent="0.2">
      <c r="A294" s="477" t="s">
        <v>2336</v>
      </c>
      <c r="B294" s="477">
        <v>70611100045</v>
      </c>
      <c r="C294" s="477" t="s">
        <v>2337</v>
      </c>
      <c r="D294" s="477" t="s">
        <v>1419</v>
      </c>
      <c r="E294" s="478">
        <v>9027817.7300000004</v>
      </c>
      <c r="F294" s="478">
        <v>10372.879999999999</v>
      </c>
      <c r="G294" s="478">
        <v>9017444.8499999996</v>
      </c>
      <c r="H294" s="477" t="s">
        <v>1871</v>
      </c>
    </row>
    <row r="295" spans="1:8" ht="15" x14ac:dyDescent="0.2">
      <c r="A295" s="477" t="s">
        <v>2338</v>
      </c>
      <c r="B295" s="477">
        <v>70611100050</v>
      </c>
      <c r="C295" s="477" t="s">
        <v>2339</v>
      </c>
      <c r="D295" s="477" t="s">
        <v>1419</v>
      </c>
      <c r="E295" s="478">
        <v>382069.74</v>
      </c>
      <c r="F295" s="478">
        <v>952</v>
      </c>
      <c r="G295" s="478">
        <v>381117.74</v>
      </c>
      <c r="H295" s="477" t="s">
        <v>1871</v>
      </c>
    </row>
    <row r="296" spans="1:8" ht="15" x14ac:dyDescent="0.2">
      <c r="A296" s="477" t="s">
        <v>2340</v>
      </c>
      <c r="B296" s="477">
        <v>70611100070</v>
      </c>
      <c r="C296" s="477" t="s">
        <v>2341</v>
      </c>
      <c r="D296" s="477" t="s">
        <v>1419</v>
      </c>
      <c r="E296" s="478">
        <v>468580.52</v>
      </c>
      <c r="F296" s="478">
        <v>560</v>
      </c>
      <c r="G296" s="478">
        <v>468020.52</v>
      </c>
      <c r="H296" s="477" t="s">
        <v>1871</v>
      </c>
    </row>
    <row r="297" spans="1:8" ht="15" x14ac:dyDescent="0.2">
      <c r="A297" s="477" t="s">
        <v>3753</v>
      </c>
      <c r="B297" s="477">
        <v>70611100095</v>
      </c>
      <c r="C297" s="477" t="s">
        <v>3754</v>
      </c>
      <c r="D297" s="477" t="s">
        <v>1419</v>
      </c>
      <c r="E297" s="478">
        <v>64072.25</v>
      </c>
      <c r="F297" s="478">
        <v>158</v>
      </c>
      <c r="G297" s="478">
        <v>63914.25</v>
      </c>
      <c r="H297" s="477" t="s">
        <v>1871</v>
      </c>
    </row>
    <row r="298" spans="1:8" ht="15" x14ac:dyDescent="0.2">
      <c r="A298" s="477" t="s">
        <v>2342</v>
      </c>
      <c r="B298" s="477">
        <v>70611200020</v>
      </c>
      <c r="C298" s="477" t="s">
        <v>2343</v>
      </c>
      <c r="D298" s="477" t="s">
        <v>1419</v>
      </c>
      <c r="E298" s="478">
        <v>3131294.55</v>
      </c>
      <c r="F298" s="478">
        <v>55279.13</v>
      </c>
      <c r="G298" s="478">
        <v>3076015.42</v>
      </c>
      <c r="H298" s="477" t="s">
        <v>1871</v>
      </c>
    </row>
    <row r="299" spans="1:8" ht="15" x14ac:dyDescent="0.2">
      <c r="A299" s="477" t="s">
        <v>2344</v>
      </c>
      <c r="B299" s="477">
        <v>70611200070</v>
      </c>
      <c r="C299" s="477" t="s">
        <v>2345</v>
      </c>
      <c r="D299" s="477" t="s">
        <v>1419</v>
      </c>
      <c r="E299" s="478">
        <v>996567.18</v>
      </c>
      <c r="F299" s="478">
        <v>0</v>
      </c>
      <c r="G299" s="478">
        <v>996567.18</v>
      </c>
      <c r="H299" s="477" t="s">
        <v>1871</v>
      </c>
    </row>
    <row r="300" spans="1:8" ht="15" x14ac:dyDescent="0.2">
      <c r="A300" s="477" t="s">
        <v>2346</v>
      </c>
      <c r="B300" s="477">
        <v>70611200075</v>
      </c>
      <c r="C300" s="477" t="s">
        <v>2347</v>
      </c>
      <c r="D300" s="477" t="s">
        <v>1419</v>
      </c>
      <c r="E300" s="478">
        <v>353725.08</v>
      </c>
      <c r="F300" s="478">
        <v>4491.6400000000003</v>
      </c>
      <c r="G300" s="478">
        <v>349233.44</v>
      </c>
      <c r="H300" s="477" t="s">
        <v>1871</v>
      </c>
    </row>
    <row r="301" spans="1:8" ht="15" x14ac:dyDescent="0.2">
      <c r="A301" s="477" t="s">
        <v>2348</v>
      </c>
      <c r="B301" s="477">
        <v>70611200120</v>
      </c>
      <c r="C301" s="477" t="s">
        <v>2349</v>
      </c>
      <c r="D301" s="477" t="s">
        <v>1419</v>
      </c>
      <c r="E301" s="478">
        <v>211344</v>
      </c>
      <c r="F301" s="478">
        <v>0</v>
      </c>
      <c r="G301" s="478">
        <v>211344</v>
      </c>
      <c r="H301" s="477" t="s">
        <v>1871</v>
      </c>
    </row>
    <row r="302" spans="1:8" ht="15" x14ac:dyDescent="0.2">
      <c r="A302" s="477" t="s">
        <v>2350</v>
      </c>
      <c r="B302" s="477">
        <v>70611200145</v>
      </c>
      <c r="C302" s="477" t="s">
        <v>2351</v>
      </c>
      <c r="D302" s="477" t="s">
        <v>1419</v>
      </c>
      <c r="E302" s="478">
        <v>9319100.1899999995</v>
      </c>
      <c r="F302" s="478">
        <v>82091.13</v>
      </c>
      <c r="G302" s="478">
        <v>9237009.0600000005</v>
      </c>
      <c r="H302" s="477" t="s">
        <v>1871</v>
      </c>
    </row>
    <row r="303" spans="1:8" ht="15" x14ac:dyDescent="0.2">
      <c r="A303" s="477" t="s">
        <v>2352</v>
      </c>
      <c r="B303" s="477">
        <v>70611200195</v>
      </c>
      <c r="C303" s="477" t="s">
        <v>2353</v>
      </c>
      <c r="D303" s="477" t="s">
        <v>1419</v>
      </c>
      <c r="E303" s="478">
        <v>1274082.46</v>
      </c>
      <c r="F303" s="478">
        <v>0</v>
      </c>
      <c r="G303" s="478">
        <v>1274082.46</v>
      </c>
      <c r="H303" s="477" t="s">
        <v>1871</v>
      </c>
    </row>
    <row r="304" spans="1:8" ht="15" x14ac:dyDescent="0.2">
      <c r="A304" s="477" t="s">
        <v>2354</v>
      </c>
      <c r="B304" s="477">
        <v>70611200220</v>
      </c>
      <c r="C304" s="477" t="s">
        <v>2355</v>
      </c>
      <c r="D304" s="477" t="s">
        <v>1419</v>
      </c>
      <c r="E304" s="478">
        <v>1077443.76</v>
      </c>
      <c r="F304" s="478">
        <v>522.84</v>
      </c>
      <c r="G304" s="478">
        <v>1076920.92</v>
      </c>
      <c r="H304" s="477" t="s">
        <v>1871</v>
      </c>
    </row>
    <row r="305" spans="1:8" ht="15" x14ac:dyDescent="0.2">
      <c r="A305" s="477" t="s">
        <v>2356</v>
      </c>
      <c r="B305" s="477">
        <v>70611200245</v>
      </c>
      <c r="C305" s="477" t="s">
        <v>2357</v>
      </c>
      <c r="D305" s="477" t="s">
        <v>1419</v>
      </c>
      <c r="E305" s="478">
        <v>921125.45</v>
      </c>
      <c r="F305" s="478">
        <v>34763.01</v>
      </c>
      <c r="G305" s="478">
        <v>886362.44</v>
      </c>
      <c r="H305" s="477" t="s">
        <v>1871</v>
      </c>
    </row>
    <row r="306" spans="1:8" ht="15" x14ac:dyDescent="0.2">
      <c r="A306" s="477" t="s">
        <v>2358</v>
      </c>
      <c r="B306" s="477">
        <v>70611500005</v>
      </c>
      <c r="C306" s="477" t="s">
        <v>2359</v>
      </c>
      <c r="D306" s="477" t="s">
        <v>1419</v>
      </c>
      <c r="E306" s="478">
        <v>6118833.3399999999</v>
      </c>
      <c r="F306" s="478">
        <v>34160.69</v>
      </c>
      <c r="G306" s="478">
        <v>6084672.6500000004</v>
      </c>
      <c r="H306" s="477" t="s">
        <v>1871</v>
      </c>
    </row>
    <row r="307" spans="1:8" ht="15" x14ac:dyDescent="0.2">
      <c r="A307" s="477" t="s">
        <v>2360</v>
      </c>
      <c r="B307" s="477">
        <v>70611500010</v>
      </c>
      <c r="C307" s="477" t="s">
        <v>2361</v>
      </c>
      <c r="D307" s="477" t="s">
        <v>1419</v>
      </c>
      <c r="E307" s="478">
        <v>4525172.9800000004</v>
      </c>
      <c r="F307" s="478">
        <v>36369.39</v>
      </c>
      <c r="G307" s="478">
        <v>4488803.59</v>
      </c>
      <c r="H307" s="477" t="s">
        <v>1871</v>
      </c>
    </row>
    <row r="308" spans="1:8" ht="15" x14ac:dyDescent="0.2">
      <c r="A308" s="477" t="s">
        <v>2364</v>
      </c>
      <c r="B308" s="477">
        <v>70611500055</v>
      </c>
      <c r="C308" s="477" t="s">
        <v>2365</v>
      </c>
      <c r="D308" s="477" t="s">
        <v>1419</v>
      </c>
      <c r="E308" s="478">
        <v>1795.72</v>
      </c>
      <c r="F308" s="478">
        <v>1795.72</v>
      </c>
      <c r="G308" s="478">
        <v>0</v>
      </c>
      <c r="H308" s="477" t="s">
        <v>1789</v>
      </c>
    </row>
    <row r="309" spans="1:8" ht="15" x14ac:dyDescent="0.2">
      <c r="A309" s="477" t="s">
        <v>2366</v>
      </c>
      <c r="B309" s="477">
        <v>70612300020</v>
      </c>
      <c r="C309" s="477" t="s">
        <v>2367</v>
      </c>
      <c r="D309" s="477" t="s">
        <v>1419</v>
      </c>
      <c r="E309" s="478">
        <v>1973151.6</v>
      </c>
      <c r="F309" s="478">
        <v>1227.7</v>
      </c>
      <c r="G309" s="478">
        <v>1971923.9</v>
      </c>
      <c r="H309" s="477" t="s">
        <v>1871</v>
      </c>
    </row>
    <row r="310" spans="1:8" ht="15" x14ac:dyDescent="0.2">
      <c r="A310" s="477" t="s">
        <v>2368</v>
      </c>
      <c r="B310" s="477">
        <v>70612300045</v>
      </c>
      <c r="C310" s="477" t="s">
        <v>609</v>
      </c>
      <c r="D310" s="477" t="s">
        <v>1419</v>
      </c>
      <c r="E310" s="478">
        <v>8340.0400000000009</v>
      </c>
      <c r="F310" s="478">
        <v>0</v>
      </c>
      <c r="G310" s="478">
        <v>8340.0400000000009</v>
      </c>
      <c r="H310" s="477" t="s">
        <v>1871</v>
      </c>
    </row>
    <row r="311" spans="1:8" ht="15" x14ac:dyDescent="0.2">
      <c r="A311" s="477" t="s">
        <v>2369</v>
      </c>
      <c r="B311" s="477">
        <v>70612500070</v>
      </c>
      <c r="C311" s="477" t="s">
        <v>2370</v>
      </c>
      <c r="D311" s="477" t="s">
        <v>1419</v>
      </c>
      <c r="E311" s="478">
        <v>7715440.3600000003</v>
      </c>
      <c r="F311" s="478">
        <v>0</v>
      </c>
      <c r="G311" s="478">
        <v>7715440.3600000003</v>
      </c>
      <c r="H311" s="477" t="s">
        <v>1871</v>
      </c>
    </row>
    <row r="312" spans="1:8" ht="15" x14ac:dyDescent="0.2">
      <c r="A312" s="477" t="s">
        <v>2371</v>
      </c>
      <c r="B312" s="477">
        <v>70613000010</v>
      </c>
      <c r="C312" s="477" t="s">
        <v>639</v>
      </c>
      <c r="D312" s="477" t="s">
        <v>1419</v>
      </c>
      <c r="E312" s="478">
        <v>41677.089999999997</v>
      </c>
      <c r="F312" s="478">
        <v>0</v>
      </c>
      <c r="G312" s="478">
        <v>41677.089999999997</v>
      </c>
      <c r="H312" s="477" t="s">
        <v>1871</v>
      </c>
    </row>
    <row r="313" spans="1:8" ht="15" x14ac:dyDescent="0.2">
      <c r="A313" s="477" t="s">
        <v>2372</v>
      </c>
      <c r="B313" s="477">
        <v>70613000015</v>
      </c>
      <c r="C313" s="477" t="s">
        <v>646</v>
      </c>
      <c r="D313" s="477" t="s">
        <v>1419</v>
      </c>
      <c r="E313" s="478">
        <v>2054.25</v>
      </c>
      <c r="F313" s="478">
        <v>0</v>
      </c>
      <c r="G313" s="478">
        <v>2054.25</v>
      </c>
      <c r="H313" s="477" t="s">
        <v>1871</v>
      </c>
    </row>
    <row r="314" spans="1:8" ht="15" x14ac:dyDescent="0.2">
      <c r="A314" s="477" t="s">
        <v>2373</v>
      </c>
      <c r="B314" s="477">
        <v>70613000020</v>
      </c>
      <c r="C314" s="477" t="s">
        <v>2374</v>
      </c>
      <c r="D314" s="477" t="s">
        <v>1419</v>
      </c>
      <c r="E314" s="478">
        <v>3325026.99</v>
      </c>
      <c r="F314" s="478">
        <v>8478.2199999999993</v>
      </c>
      <c r="G314" s="478">
        <v>3316548.77</v>
      </c>
      <c r="H314" s="477" t="s">
        <v>1871</v>
      </c>
    </row>
    <row r="315" spans="1:8" ht="15" x14ac:dyDescent="0.2">
      <c r="A315" s="477" t="s">
        <v>2375</v>
      </c>
      <c r="B315" s="477">
        <v>70613000030</v>
      </c>
      <c r="C315" s="477" t="s">
        <v>2376</v>
      </c>
      <c r="D315" s="477" t="s">
        <v>1419</v>
      </c>
      <c r="E315" s="478">
        <v>104198</v>
      </c>
      <c r="F315" s="478">
        <v>0</v>
      </c>
      <c r="G315" s="478">
        <v>104198</v>
      </c>
      <c r="H315" s="477" t="s">
        <v>1871</v>
      </c>
    </row>
    <row r="316" spans="1:8" ht="15" x14ac:dyDescent="0.2">
      <c r="A316" s="477" t="s">
        <v>2377</v>
      </c>
      <c r="B316" s="477">
        <v>70613000035</v>
      </c>
      <c r="C316" s="477" t="s">
        <v>647</v>
      </c>
      <c r="D316" s="477" t="s">
        <v>1419</v>
      </c>
      <c r="E316" s="478">
        <v>484891.71</v>
      </c>
      <c r="F316" s="478">
        <v>0</v>
      </c>
      <c r="G316" s="478">
        <v>484891.71</v>
      </c>
      <c r="H316" s="477" t="s">
        <v>1871</v>
      </c>
    </row>
    <row r="317" spans="1:8" ht="15" x14ac:dyDescent="0.2">
      <c r="A317" s="477" t="s">
        <v>2378</v>
      </c>
      <c r="B317" s="477">
        <v>70613000040</v>
      </c>
      <c r="C317" s="477" t="s">
        <v>648</v>
      </c>
      <c r="D317" s="477" t="s">
        <v>1419</v>
      </c>
      <c r="E317" s="478">
        <v>4000391.83</v>
      </c>
      <c r="F317" s="478">
        <v>87439.69</v>
      </c>
      <c r="G317" s="478">
        <v>3912952.14</v>
      </c>
      <c r="H317" s="477" t="s">
        <v>1871</v>
      </c>
    </row>
    <row r="318" spans="1:8" ht="15" x14ac:dyDescent="0.2">
      <c r="A318" s="477" t="s">
        <v>2379</v>
      </c>
      <c r="B318" s="477">
        <v>70613000042</v>
      </c>
      <c r="C318" s="477" t="s">
        <v>652</v>
      </c>
      <c r="D318" s="477" t="s">
        <v>1419</v>
      </c>
      <c r="E318" s="478">
        <v>323207.49</v>
      </c>
      <c r="F318" s="478">
        <v>0</v>
      </c>
      <c r="G318" s="478">
        <v>323207.49</v>
      </c>
      <c r="H318" s="477" t="s">
        <v>1871</v>
      </c>
    </row>
    <row r="319" spans="1:8" ht="15" x14ac:dyDescent="0.2">
      <c r="A319" s="477" t="s">
        <v>2380</v>
      </c>
      <c r="B319" s="477">
        <v>70613000047</v>
      </c>
      <c r="C319" s="477" t="s">
        <v>649</v>
      </c>
      <c r="D319" s="477" t="s">
        <v>1419</v>
      </c>
      <c r="E319" s="478">
        <v>1667967.87</v>
      </c>
      <c r="F319" s="478">
        <v>0</v>
      </c>
      <c r="G319" s="478">
        <v>1667967.87</v>
      </c>
      <c r="H319" s="477" t="s">
        <v>1871</v>
      </c>
    </row>
    <row r="320" spans="1:8" ht="15" x14ac:dyDescent="0.2">
      <c r="A320" s="477" t="s">
        <v>2381</v>
      </c>
      <c r="B320" s="477">
        <v>70613000049</v>
      </c>
      <c r="C320" s="477" t="s">
        <v>650</v>
      </c>
      <c r="D320" s="477" t="s">
        <v>1419</v>
      </c>
      <c r="E320" s="478">
        <v>103440.9</v>
      </c>
      <c r="F320" s="478">
        <v>0</v>
      </c>
      <c r="G320" s="478">
        <v>103440.9</v>
      </c>
      <c r="H320" s="477" t="s">
        <v>1871</v>
      </c>
    </row>
    <row r="321" spans="1:8" ht="15" x14ac:dyDescent="0.2">
      <c r="A321" s="477" t="s">
        <v>2382</v>
      </c>
      <c r="B321" s="477">
        <v>70613000050</v>
      </c>
      <c r="C321" s="477" t="s">
        <v>636</v>
      </c>
      <c r="D321" s="477" t="s">
        <v>1419</v>
      </c>
      <c r="E321" s="478">
        <v>478912.47</v>
      </c>
      <c r="F321" s="478">
        <v>0</v>
      </c>
      <c r="G321" s="478">
        <v>478912.47</v>
      </c>
      <c r="H321" s="477" t="s">
        <v>1871</v>
      </c>
    </row>
    <row r="322" spans="1:8" ht="15" x14ac:dyDescent="0.2">
      <c r="A322" s="477" t="s">
        <v>2383</v>
      </c>
      <c r="B322" s="477">
        <v>70613000055</v>
      </c>
      <c r="C322" s="477" t="s">
        <v>651</v>
      </c>
      <c r="D322" s="477" t="s">
        <v>1419</v>
      </c>
      <c r="E322" s="478">
        <v>380000</v>
      </c>
      <c r="F322" s="478">
        <v>0</v>
      </c>
      <c r="G322" s="478">
        <v>380000</v>
      </c>
      <c r="H322" s="477" t="s">
        <v>1871</v>
      </c>
    </row>
    <row r="323" spans="1:8" ht="15" x14ac:dyDescent="0.2">
      <c r="A323" s="477" t="s">
        <v>2384</v>
      </c>
      <c r="B323" s="477">
        <v>70613000110</v>
      </c>
      <c r="C323" s="477" t="s">
        <v>654</v>
      </c>
      <c r="D323" s="477" t="s">
        <v>1419</v>
      </c>
      <c r="E323" s="478">
        <v>15099.69</v>
      </c>
      <c r="F323" s="478">
        <v>0</v>
      </c>
      <c r="G323" s="478">
        <v>15099.69</v>
      </c>
      <c r="H323" s="477" t="s">
        <v>1871</v>
      </c>
    </row>
    <row r="324" spans="1:8" ht="15" x14ac:dyDescent="0.2">
      <c r="A324" s="477" t="s">
        <v>2385</v>
      </c>
      <c r="B324" s="477">
        <v>70613600015</v>
      </c>
      <c r="C324" s="477" t="s">
        <v>2386</v>
      </c>
      <c r="D324" s="477" t="s">
        <v>1419</v>
      </c>
      <c r="E324" s="478">
        <v>2353051.87</v>
      </c>
      <c r="F324" s="478">
        <v>0</v>
      </c>
      <c r="G324" s="478">
        <v>2353051.87</v>
      </c>
      <c r="H324" s="477" t="s">
        <v>1871</v>
      </c>
    </row>
    <row r="325" spans="1:8" ht="15" x14ac:dyDescent="0.2">
      <c r="A325" s="477" t="s">
        <v>2387</v>
      </c>
      <c r="B325" s="477">
        <v>70613600035</v>
      </c>
      <c r="C325" s="477" t="s">
        <v>2388</v>
      </c>
      <c r="D325" s="477" t="s">
        <v>1419</v>
      </c>
      <c r="E325" s="478">
        <v>4689.13</v>
      </c>
      <c r="F325" s="478">
        <v>0</v>
      </c>
      <c r="G325" s="478">
        <v>4689.13</v>
      </c>
      <c r="H325" s="477" t="s">
        <v>1871</v>
      </c>
    </row>
    <row r="326" spans="1:8" ht="15" x14ac:dyDescent="0.2">
      <c r="A326" s="477" t="s">
        <v>3755</v>
      </c>
      <c r="B326" s="477">
        <v>70613600045</v>
      </c>
      <c r="C326" s="477" t="s">
        <v>3756</v>
      </c>
      <c r="D326" s="477" t="s">
        <v>1419</v>
      </c>
      <c r="E326" s="478">
        <v>11867.11</v>
      </c>
      <c r="F326" s="478">
        <v>0</v>
      </c>
      <c r="G326" s="478">
        <v>11867.11</v>
      </c>
      <c r="H326" s="477" t="s">
        <v>1871</v>
      </c>
    </row>
    <row r="327" spans="1:8" ht="15" x14ac:dyDescent="0.2">
      <c r="A327" s="477" t="s">
        <v>2389</v>
      </c>
      <c r="B327" s="477">
        <v>70613600055</v>
      </c>
      <c r="C327" s="477" t="s">
        <v>2390</v>
      </c>
      <c r="D327" s="477" t="s">
        <v>1419</v>
      </c>
      <c r="E327" s="478">
        <v>235945.51</v>
      </c>
      <c r="F327" s="478">
        <v>0</v>
      </c>
      <c r="G327" s="478">
        <v>235945.51</v>
      </c>
      <c r="H327" s="477" t="s">
        <v>1871</v>
      </c>
    </row>
    <row r="328" spans="1:8" ht="15" x14ac:dyDescent="0.2">
      <c r="A328" s="477" t="s">
        <v>2391</v>
      </c>
      <c r="B328" s="477">
        <v>70613600060</v>
      </c>
      <c r="C328" s="477" t="s">
        <v>2392</v>
      </c>
      <c r="D328" s="477" t="s">
        <v>1419</v>
      </c>
      <c r="E328" s="478">
        <v>33354.42</v>
      </c>
      <c r="F328" s="478">
        <v>0</v>
      </c>
      <c r="G328" s="478">
        <v>33354.42</v>
      </c>
      <c r="H328" s="477" t="s">
        <v>1871</v>
      </c>
    </row>
    <row r="329" spans="1:8" ht="15" x14ac:dyDescent="0.2">
      <c r="A329" s="477" t="s">
        <v>2393</v>
      </c>
      <c r="B329" s="477">
        <v>70613700005</v>
      </c>
      <c r="C329" s="477" t="s">
        <v>2394</v>
      </c>
      <c r="D329" s="477" t="s">
        <v>1419</v>
      </c>
      <c r="E329" s="478">
        <v>75490.67</v>
      </c>
      <c r="F329" s="478">
        <v>0</v>
      </c>
      <c r="G329" s="478">
        <v>75490.67</v>
      </c>
      <c r="H329" s="477" t="s">
        <v>1871</v>
      </c>
    </row>
    <row r="330" spans="1:8" ht="15" x14ac:dyDescent="0.2">
      <c r="A330" s="477" t="s">
        <v>2395</v>
      </c>
      <c r="B330" s="477">
        <v>70613700100</v>
      </c>
      <c r="C330" s="477" t="s">
        <v>2396</v>
      </c>
      <c r="D330" s="477" t="s">
        <v>1419</v>
      </c>
      <c r="E330" s="478">
        <v>2219412.7200000002</v>
      </c>
      <c r="F330" s="478">
        <v>0</v>
      </c>
      <c r="G330" s="478">
        <v>2219412.7200000002</v>
      </c>
      <c r="H330" s="477" t="s">
        <v>1871</v>
      </c>
    </row>
    <row r="331" spans="1:8" ht="15" x14ac:dyDescent="0.2">
      <c r="A331" s="477" t="s">
        <v>3757</v>
      </c>
      <c r="B331" s="477">
        <v>70613700110</v>
      </c>
      <c r="C331" s="477" t="s">
        <v>3758</v>
      </c>
      <c r="D331" s="477" t="s">
        <v>1419</v>
      </c>
      <c r="E331" s="478">
        <v>20598.599999999999</v>
      </c>
      <c r="F331" s="478">
        <v>0</v>
      </c>
      <c r="G331" s="478">
        <v>20598.599999999999</v>
      </c>
      <c r="H331" s="477" t="s">
        <v>1871</v>
      </c>
    </row>
    <row r="332" spans="1:8" ht="15" x14ac:dyDescent="0.2">
      <c r="A332" s="477" t="s">
        <v>2397</v>
      </c>
      <c r="B332" s="477">
        <v>70613700120</v>
      </c>
      <c r="C332" s="477" t="s">
        <v>2398</v>
      </c>
      <c r="D332" s="477" t="s">
        <v>1419</v>
      </c>
      <c r="E332" s="478">
        <v>1142718.23</v>
      </c>
      <c r="F332" s="478">
        <v>0</v>
      </c>
      <c r="G332" s="478">
        <v>1142718.23</v>
      </c>
      <c r="H332" s="477" t="s">
        <v>1871</v>
      </c>
    </row>
    <row r="333" spans="1:8" ht="15" x14ac:dyDescent="0.2">
      <c r="A333" s="477" t="s">
        <v>2399</v>
      </c>
      <c r="B333" s="477">
        <v>70613700300</v>
      </c>
      <c r="C333" s="477" t="s">
        <v>2400</v>
      </c>
      <c r="D333" s="477" t="s">
        <v>1419</v>
      </c>
      <c r="E333" s="478">
        <v>32783.33</v>
      </c>
      <c r="F333" s="478">
        <v>0</v>
      </c>
      <c r="G333" s="478">
        <v>32783.33</v>
      </c>
      <c r="H333" s="477" t="s">
        <v>1871</v>
      </c>
    </row>
    <row r="334" spans="1:8" ht="15" x14ac:dyDescent="0.2">
      <c r="A334" s="477" t="s">
        <v>2401</v>
      </c>
      <c r="B334" s="477">
        <v>70613700305</v>
      </c>
      <c r="C334" s="477" t="s">
        <v>2402</v>
      </c>
      <c r="D334" s="477" t="s">
        <v>1419</v>
      </c>
      <c r="E334" s="478">
        <v>7502.62</v>
      </c>
      <c r="F334" s="478">
        <v>0</v>
      </c>
      <c r="G334" s="478">
        <v>7502.62</v>
      </c>
      <c r="H334" s="477" t="s">
        <v>1871</v>
      </c>
    </row>
    <row r="335" spans="1:8" ht="15" x14ac:dyDescent="0.2">
      <c r="A335" s="477" t="s">
        <v>2403</v>
      </c>
      <c r="B335" s="477">
        <v>70613700310</v>
      </c>
      <c r="C335" s="477" t="s">
        <v>2404</v>
      </c>
      <c r="D335" s="477" t="s">
        <v>1419</v>
      </c>
      <c r="E335" s="478">
        <v>332577.68</v>
      </c>
      <c r="F335" s="478">
        <v>0</v>
      </c>
      <c r="G335" s="478">
        <v>332577.68</v>
      </c>
      <c r="H335" s="477" t="s">
        <v>1871</v>
      </c>
    </row>
    <row r="336" spans="1:8" ht="15" x14ac:dyDescent="0.2">
      <c r="A336" s="477" t="s">
        <v>2405</v>
      </c>
      <c r="B336" s="477">
        <v>70613700315</v>
      </c>
      <c r="C336" s="477" t="s">
        <v>2406</v>
      </c>
      <c r="D336" s="477" t="s">
        <v>1419</v>
      </c>
      <c r="E336" s="478">
        <v>3888.05</v>
      </c>
      <c r="F336" s="478">
        <v>0</v>
      </c>
      <c r="G336" s="478">
        <v>3888.05</v>
      </c>
      <c r="H336" s="477" t="s">
        <v>1871</v>
      </c>
    </row>
    <row r="337" spans="1:8" ht="15" x14ac:dyDescent="0.2">
      <c r="A337" s="477" t="s">
        <v>2409</v>
      </c>
      <c r="B337" s="477">
        <v>70613700450</v>
      </c>
      <c r="C337" s="477" t="s">
        <v>670</v>
      </c>
      <c r="D337" s="477" t="s">
        <v>1419</v>
      </c>
      <c r="E337" s="478">
        <v>317707.43</v>
      </c>
      <c r="F337" s="478">
        <v>0</v>
      </c>
      <c r="G337" s="478">
        <v>317707.43</v>
      </c>
      <c r="H337" s="477" t="s">
        <v>1871</v>
      </c>
    </row>
    <row r="338" spans="1:8" ht="15" x14ac:dyDescent="0.2">
      <c r="A338" s="477" t="s">
        <v>2410</v>
      </c>
      <c r="B338" s="477">
        <v>70613700500</v>
      </c>
      <c r="C338" s="477" t="s">
        <v>2411</v>
      </c>
      <c r="D338" s="477" t="s">
        <v>1419</v>
      </c>
      <c r="E338" s="478">
        <v>344051.15</v>
      </c>
      <c r="F338" s="478">
        <v>0</v>
      </c>
      <c r="G338" s="478">
        <v>344051.15</v>
      </c>
      <c r="H338" s="477" t="s">
        <v>1871</v>
      </c>
    </row>
    <row r="339" spans="1:8" ht="15" x14ac:dyDescent="0.2">
      <c r="A339" s="477" t="s">
        <v>2412</v>
      </c>
      <c r="B339" s="477">
        <v>70613700505</v>
      </c>
      <c r="C339" s="477" t="s">
        <v>2413</v>
      </c>
      <c r="D339" s="477" t="s">
        <v>1419</v>
      </c>
      <c r="E339" s="478">
        <v>17666.59</v>
      </c>
      <c r="F339" s="478">
        <v>0</v>
      </c>
      <c r="G339" s="478">
        <v>17666.59</v>
      </c>
      <c r="H339" s="477" t="s">
        <v>1871</v>
      </c>
    </row>
    <row r="340" spans="1:8" ht="15" x14ac:dyDescent="0.2">
      <c r="A340" s="477" t="s">
        <v>2414</v>
      </c>
      <c r="B340" s="477">
        <v>70613700510</v>
      </c>
      <c r="C340" s="477" t="s">
        <v>2415</v>
      </c>
      <c r="D340" s="477" t="s">
        <v>1419</v>
      </c>
      <c r="E340" s="478">
        <v>561835.07999999996</v>
      </c>
      <c r="F340" s="478">
        <v>0</v>
      </c>
      <c r="G340" s="478">
        <v>561835.07999999996</v>
      </c>
      <c r="H340" s="477" t="s">
        <v>1871</v>
      </c>
    </row>
    <row r="341" spans="1:8" ht="15" x14ac:dyDescent="0.2">
      <c r="A341" s="477" t="s">
        <v>3759</v>
      </c>
      <c r="B341" s="477">
        <v>70613700700</v>
      </c>
      <c r="C341" s="477" t="s">
        <v>3760</v>
      </c>
      <c r="D341" s="477" t="s">
        <v>1419</v>
      </c>
      <c r="E341" s="478">
        <v>61578.04</v>
      </c>
      <c r="F341" s="478">
        <v>0</v>
      </c>
      <c r="G341" s="478">
        <v>61578.04</v>
      </c>
      <c r="H341" s="477" t="s">
        <v>1871</v>
      </c>
    </row>
    <row r="342" spans="1:8" ht="15" x14ac:dyDescent="0.2">
      <c r="A342" s="477" t="s">
        <v>2418</v>
      </c>
      <c r="B342" s="477">
        <v>70613700710</v>
      </c>
      <c r="C342" s="477" t="s">
        <v>2419</v>
      </c>
      <c r="D342" s="477" t="s">
        <v>1419</v>
      </c>
      <c r="E342" s="478">
        <v>4524.92</v>
      </c>
      <c r="F342" s="478">
        <v>0</v>
      </c>
      <c r="G342" s="478">
        <v>4524.92</v>
      </c>
      <c r="H342" s="477" t="s">
        <v>1871</v>
      </c>
    </row>
    <row r="343" spans="1:8" ht="15" x14ac:dyDescent="0.2">
      <c r="A343" s="477" t="s">
        <v>2420</v>
      </c>
      <c r="B343" s="477">
        <v>70614000005</v>
      </c>
      <c r="C343" s="477" t="s">
        <v>610</v>
      </c>
      <c r="D343" s="477" t="s">
        <v>1419</v>
      </c>
      <c r="E343" s="478">
        <v>784810.06</v>
      </c>
      <c r="F343" s="478">
        <v>58.52</v>
      </c>
      <c r="G343" s="478">
        <v>784751.54</v>
      </c>
      <c r="H343" s="477" t="s">
        <v>1871</v>
      </c>
    </row>
    <row r="344" spans="1:8" ht="15" x14ac:dyDescent="0.2">
      <c r="A344" s="477" t="s">
        <v>2421</v>
      </c>
      <c r="B344" s="477">
        <v>70614000010</v>
      </c>
      <c r="C344" s="477" t="s">
        <v>611</v>
      </c>
      <c r="D344" s="477" t="s">
        <v>1419</v>
      </c>
      <c r="E344" s="478">
        <v>3663921.91</v>
      </c>
      <c r="F344" s="478">
        <v>20920.39</v>
      </c>
      <c r="G344" s="478">
        <v>3643001.52</v>
      </c>
      <c r="H344" s="477" t="s">
        <v>1871</v>
      </c>
    </row>
    <row r="345" spans="1:8" ht="15" x14ac:dyDescent="0.2">
      <c r="A345" s="477" t="s">
        <v>3761</v>
      </c>
      <c r="B345" s="477">
        <v>70614000105</v>
      </c>
      <c r="C345" s="477" t="s">
        <v>3762</v>
      </c>
      <c r="D345" s="477" t="s">
        <v>1419</v>
      </c>
      <c r="E345" s="478">
        <v>36669.949999999997</v>
      </c>
      <c r="F345" s="478">
        <v>36669.949999999997</v>
      </c>
      <c r="G345" s="478">
        <v>0</v>
      </c>
      <c r="H345" s="477" t="s">
        <v>1789</v>
      </c>
    </row>
    <row r="346" spans="1:8" ht="15" x14ac:dyDescent="0.2">
      <c r="A346" s="477" t="s">
        <v>3763</v>
      </c>
      <c r="B346" s="477">
        <v>70614000106</v>
      </c>
      <c r="C346" s="477" t="s">
        <v>3764</v>
      </c>
      <c r="D346" s="477" t="s">
        <v>1419</v>
      </c>
      <c r="E346" s="478">
        <v>36669.949999999997</v>
      </c>
      <c r="F346" s="478">
        <v>0</v>
      </c>
      <c r="G346" s="478">
        <v>36669.949999999997</v>
      </c>
      <c r="H346" s="477" t="s">
        <v>1871</v>
      </c>
    </row>
    <row r="347" spans="1:8" ht="15" x14ac:dyDescent="0.2">
      <c r="A347" s="477" t="s">
        <v>2422</v>
      </c>
      <c r="B347" s="477">
        <v>70614000110</v>
      </c>
      <c r="C347" s="477" t="s">
        <v>2423</v>
      </c>
      <c r="D347" s="477" t="s">
        <v>1419</v>
      </c>
      <c r="E347" s="478">
        <v>715859.29</v>
      </c>
      <c r="F347" s="478">
        <v>0</v>
      </c>
      <c r="G347" s="478">
        <v>715859.29</v>
      </c>
      <c r="H347" s="477" t="s">
        <v>1871</v>
      </c>
    </row>
    <row r="348" spans="1:8" ht="15" x14ac:dyDescent="0.2">
      <c r="A348" s="477" t="s">
        <v>2426</v>
      </c>
      <c r="B348" s="477">
        <v>70614000140</v>
      </c>
      <c r="C348" s="477" t="s">
        <v>2427</v>
      </c>
      <c r="D348" s="477" t="s">
        <v>1419</v>
      </c>
      <c r="E348" s="478">
        <v>86356.57</v>
      </c>
      <c r="F348" s="478">
        <v>0</v>
      </c>
      <c r="G348" s="478">
        <v>86356.57</v>
      </c>
      <c r="H348" s="477" t="s">
        <v>1871</v>
      </c>
    </row>
    <row r="349" spans="1:8" ht="15" x14ac:dyDescent="0.2">
      <c r="A349" s="477" t="s">
        <v>2428</v>
      </c>
      <c r="B349" s="477">
        <v>70614000155</v>
      </c>
      <c r="C349" s="477" t="s">
        <v>687</v>
      </c>
      <c r="D349" s="477" t="s">
        <v>1419</v>
      </c>
      <c r="E349" s="478">
        <v>13470.5</v>
      </c>
      <c r="F349" s="478">
        <v>0</v>
      </c>
      <c r="G349" s="478">
        <v>13470.5</v>
      </c>
      <c r="H349" s="477" t="s">
        <v>1871</v>
      </c>
    </row>
    <row r="350" spans="1:8" ht="15" x14ac:dyDescent="0.2">
      <c r="A350" s="477" t="s">
        <v>2429</v>
      </c>
      <c r="B350" s="477">
        <v>70614000160</v>
      </c>
      <c r="C350" s="477" t="s">
        <v>688</v>
      </c>
      <c r="D350" s="477" t="s">
        <v>1419</v>
      </c>
      <c r="E350" s="478">
        <v>5835003.3200000003</v>
      </c>
      <c r="F350" s="478">
        <v>109132.92</v>
      </c>
      <c r="G350" s="478">
        <v>5725870.4000000004</v>
      </c>
      <c r="H350" s="477" t="s">
        <v>1871</v>
      </c>
    </row>
    <row r="351" spans="1:8" ht="15" x14ac:dyDescent="0.2">
      <c r="A351" s="477" t="s">
        <v>2430</v>
      </c>
      <c r="B351" s="477">
        <v>70710000005</v>
      </c>
      <c r="C351" s="477" t="s">
        <v>2431</v>
      </c>
      <c r="D351" s="477" t="s">
        <v>1419</v>
      </c>
      <c r="E351" s="478">
        <v>570331</v>
      </c>
      <c r="F351" s="478">
        <v>0</v>
      </c>
      <c r="G351" s="478">
        <v>570331</v>
      </c>
      <c r="H351" s="477" t="s">
        <v>1871</v>
      </c>
    </row>
    <row r="352" spans="1:8" ht="15" x14ac:dyDescent="0.2">
      <c r="A352" s="477" t="s">
        <v>2432</v>
      </c>
      <c r="B352" s="477">
        <v>70710000010</v>
      </c>
      <c r="C352" s="477" t="s">
        <v>2433</v>
      </c>
      <c r="D352" s="477" t="s">
        <v>1419</v>
      </c>
      <c r="E352" s="478">
        <v>119700</v>
      </c>
      <c r="F352" s="478">
        <v>0</v>
      </c>
      <c r="G352" s="478">
        <v>119700</v>
      </c>
      <c r="H352" s="477" t="s">
        <v>1871</v>
      </c>
    </row>
    <row r="353" spans="1:8" ht="15" x14ac:dyDescent="0.2">
      <c r="A353" s="477" t="s">
        <v>2434</v>
      </c>
      <c r="B353" s="477">
        <v>70710000100</v>
      </c>
      <c r="C353" s="477" t="s">
        <v>2435</v>
      </c>
      <c r="D353" s="477" t="s">
        <v>1419</v>
      </c>
      <c r="E353" s="478">
        <v>10640520</v>
      </c>
      <c r="F353" s="478">
        <v>0</v>
      </c>
      <c r="G353" s="478">
        <v>10640520</v>
      </c>
      <c r="H353" s="477" t="s">
        <v>1871</v>
      </c>
    </row>
    <row r="354" spans="1:8" ht="15" x14ac:dyDescent="0.2">
      <c r="A354" s="477" t="s">
        <v>2438</v>
      </c>
      <c r="B354" s="477">
        <v>70710000110</v>
      </c>
      <c r="C354" s="477" t="s">
        <v>2439</v>
      </c>
      <c r="D354" s="477" t="s">
        <v>1419</v>
      </c>
      <c r="E354" s="478">
        <v>2152952</v>
      </c>
      <c r="F354" s="478">
        <v>0</v>
      </c>
      <c r="G354" s="478">
        <v>2152952</v>
      </c>
      <c r="H354" s="477" t="s">
        <v>1871</v>
      </c>
    </row>
    <row r="355" spans="1:8" ht="15" x14ac:dyDescent="0.2">
      <c r="A355" s="477" t="s">
        <v>2442</v>
      </c>
      <c r="B355" s="477">
        <v>70710000200</v>
      </c>
      <c r="C355" s="477" t="s">
        <v>2443</v>
      </c>
      <c r="D355" s="477" t="s">
        <v>1419</v>
      </c>
      <c r="E355" s="478">
        <v>12107918</v>
      </c>
      <c r="F355" s="478">
        <v>0</v>
      </c>
      <c r="G355" s="478">
        <v>12107918</v>
      </c>
      <c r="H355" s="477" t="s">
        <v>1871</v>
      </c>
    </row>
    <row r="356" spans="1:8" ht="15" x14ac:dyDescent="0.2">
      <c r="A356" s="477" t="s">
        <v>2446</v>
      </c>
      <c r="B356" s="477">
        <v>70710000210</v>
      </c>
      <c r="C356" s="477" t="s">
        <v>2447</v>
      </c>
      <c r="D356" s="477" t="s">
        <v>1419</v>
      </c>
      <c r="E356" s="478">
        <v>2741726</v>
      </c>
      <c r="F356" s="478">
        <v>0</v>
      </c>
      <c r="G356" s="478">
        <v>2741726</v>
      </c>
      <c r="H356" s="477" t="s">
        <v>1871</v>
      </c>
    </row>
    <row r="357" spans="1:8" ht="15" x14ac:dyDescent="0.2">
      <c r="A357" s="477" t="s">
        <v>2448</v>
      </c>
      <c r="B357" s="477">
        <v>70710000215</v>
      </c>
      <c r="C357" s="477" t="s">
        <v>2449</v>
      </c>
      <c r="D357" s="477" t="s">
        <v>1419</v>
      </c>
      <c r="E357" s="478">
        <v>985153</v>
      </c>
      <c r="F357" s="478">
        <v>0</v>
      </c>
      <c r="G357" s="478">
        <v>985153</v>
      </c>
      <c r="H357" s="477" t="s">
        <v>1871</v>
      </c>
    </row>
    <row r="358" spans="1:8" ht="15" x14ac:dyDescent="0.2">
      <c r="A358" s="477" t="s">
        <v>2450</v>
      </c>
      <c r="B358" s="477">
        <v>70710000300</v>
      </c>
      <c r="C358" s="477" t="s">
        <v>2451</v>
      </c>
      <c r="D358" s="477" t="s">
        <v>1419</v>
      </c>
      <c r="E358" s="478">
        <v>580104</v>
      </c>
      <c r="F358" s="478">
        <v>0</v>
      </c>
      <c r="G358" s="478">
        <v>580104</v>
      </c>
      <c r="H358" s="477" t="s">
        <v>1871</v>
      </c>
    </row>
    <row r="359" spans="1:8" ht="15" x14ac:dyDescent="0.2">
      <c r="A359" s="477" t="s">
        <v>2452</v>
      </c>
      <c r="B359" s="477">
        <v>70710000305</v>
      </c>
      <c r="C359" s="477" t="s">
        <v>2453</v>
      </c>
      <c r="D359" s="477" t="s">
        <v>1419</v>
      </c>
      <c r="E359" s="478">
        <v>15347</v>
      </c>
      <c r="F359" s="478">
        <v>0</v>
      </c>
      <c r="G359" s="478">
        <v>15347</v>
      </c>
      <c r="H359" s="477" t="s">
        <v>1871</v>
      </c>
    </row>
    <row r="360" spans="1:8" ht="15" x14ac:dyDescent="0.2">
      <c r="A360" s="477" t="s">
        <v>2454</v>
      </c>
      <c r="B360" s="477">
        <v>70710000400</v>
      </c>
      <c r="C360" s="477" t="s">
        <v>2455</v>
      </c>
      <c r="D360" s="477" t="s">
        <v>1419</v>
      </c>
      <c r="E360" s="478">
        <v>46979307</v>
      </c>
      <c r="F360" s="478">
        <v>0</v>
      </c>
      <c r="G360" s="478">
        <v>46979307</v>
      </c>
      <c r="H360" s="477" t="s">
        <v>1871</v>
      </c>
    </row>
    <row r="361" spans="1:8" ht="15" x14ac:dyDescent="0.2">
      <c r="A361" s="477" t="s">
        <v>2458</v>
      </c>
      <c r="B361" s="477">
        <v>70710000410</v>
      </c>
      <c r="C361" s="477" t="s">
        <v>2459</v>
      </c>
      <c r="D361" s="477" t="s">
        <v>1419</v>
      </c>
      <c r="E361" s="478">
        <v>11146793</v>
      </c>
      <c r="F361" s="478">
        <v>0</v>
      </c>
      <c r="G361" s="478">
        <v>11146793</v>
      </c>
      <c r="H361" s="477" t="s">
        <v>1871</v>
      </c>
    </row>
    <row r="362" spans="1:8" ht="15" x14ac:dyDescent="0.2">
      <c r="A362" s="477" t="s">
        <v>2460</v>
      </c>
      <c r="B362" s="477">
        <v>70710000415</v>
      </c>
      <c r="C362" s="477" t="s">
        <v>2461</v>
      </c>
      <c r="D362" s="477" t="s">
        <v>1419</v>
      </c>
      <c r="E362" s="478">
        <v>6332410</v>
      </c>
      <c r="F362" s="478">
        <v>0</v>
      </c>
      <c r="G362" s="478">
        <v>6332410</v>
      </c>
      <c r="H362" s="477" t="s">
        <v>1871</v>
      </c>
    </row>
    <row r="363" spans="1:8" ht="15" x14ac:dyDescent="0.2">
      <c r="A363" s="477" t="s">
        <v>3765</v>
      </c>
      <c r="B363" s="477">
        <v>70710000600</v>
      </c>
      <c r="C363" s="477" t="s">
        <v>3766</v>
      </c>
      <c r="D363" s="477" t="s">
        <v>1419</v>
      </c>
      <c r="E363" s="478">
        <v>16408</v>
      </c>
      <c r="F363" s="478">
        <v>0</v>
      </c>
      <c r="G363" s="478">
        <v>16408</v>
      </c>
      <c r="H363" s="477" t="s">
        <v>1871</v>
      </c>
    </row>
    <row r="364" spans="1:8" ht="15" x14ac:dyDescent="0.2">
      <c r="A364" s="477" t="s">
        <v>2462</v>
      </c>
      <c r="B364" s="477">
        <v>70711000005</v>
      </c>
      <c r="C364" s="477" t="s">
        <v>2463</v>
      </c>
      <c r="D364" s="477" t="s">
        <v>1419</v>
      </c>
      <c r="E364" s="478">
        <v>306074.09999999998</v>
      </c>
      <c r="F364" s="478">
        <v>0</v>
      </c>
      <c r="G364" s="478">
        <v>306074.09999999998</v>
      </c>
      <c r="H364" s="477" t="s">
        <v>1871</v>
      </c>
    </row>
    <row r="365" spans="1:8" ht="15" x14ac:dyDescent="0.2">
      <c r="A365" s="477" t="s">
        <v>2464</v>
      </c>
      <c r="B365" s="477">
        <v>70711000010</v>
      </c>
      <c r="C365" s="477" t="s">
        <v>2465</v>
      </c>
      <c r="D365" s="477" t="s">
        <v>1419</v>
      </c>
      <c r="E365" s="478">
        <v>185993.14</v>
      </c>
      <c r="F365" s="478">
        <v>0</v>
      </c>
      <c r="G365" s="478">
        <v>185993.14</v>
      </c>
      <c r="H365" s="477" t="s">
        <v>1871</v>
      </c>
    </row>
    <row r="366" spans="1:8" ht="15" x14ac:dyDescent="0.2">
      <c r="A366" s="477" t="s">
        <v>2466</v>
      </c>
      <c r="B366" s="477">
        <v>70711000100</v>
      </c>
      <c r="C366" s="477" t="s">
        <v>2467</v>
      </c>
      <c r="D366" s="477" t="s">
        <v>1419</v>
      </c>
      <c r="E366" s="478">
        <v>2035456.85</v>
      </c>
      <c r="F366" s="478">
        <v>0</v>
      </c>
      <c r="G366" s="478">
        <v>2035456.85</v>
      </c>
      <c r="H366" s="477" t="s">
        <v>1871</v>
      </c>
    </row>
    <row r="367" spans="1:8" ht="15" x14ac:dyDescent="0.2">
      <c r="A367" s="477" t="s">
        <v>2468</v>
      </c>
      <c r="B367" s="477">
        <v>70711000200</v>
      </c>
      <c r="C367" s="477" t="s">
        <v>2469</v>
      </c>
      <c r="D367" s="477" t="s">
        <v>1419</v>
      </c>
      <c r="E367" s="478">
        <v>3335375.58</v>
      </c>
      <c r="F367" s="478">
        <v>0</v>
      </c>
      <c r="G367" s="478">
        <v>3335375.58</v>
      </c>
      <c r="H367" s="477" t="s">
        <v>1871</v>
      </c>
    </row>
    <row r="368" spans="1:8" ht="15" x14ac:dyDescent="0.2">
      <c r="A368" s="477" t="s">
        <v>2470</v>
      </c>
      <c r="B368" s="477">
        <v>70711000305</v>
      </c>
      <c r="C368" s="477" t="s">
        <v>2471</v>
      </c>
      <c r="D368" s="477" t="s">
        <v>1419</v>
      </c>
      <c r="E368" s="478">
        <v>194862.07999999999</v>
      </c>
      <c r="F368" s="478">
        <v>0</v>
      </c>
      <c r="G368" s="478">
        <v>194862.07999999999</v>
      </c>
      <c r="H368" s="477" t="s">
        <v>1871</v>
      </c>
    </row>
    <row r="369" spans="1:8" ht="15" x14ac:dyDescent="0.2">
      <c r="A369" s="477" t="s">
        <v>2472</v>
      </c>
      <c r="B369" s="477">
        <v>70711000400</v>
      </c>
      <c r="C369" s="477" t="s">
        <v>2473</v>
      </c>
      <c r="D369" s="477" t="s">
        <v>1419</v>
      </c>
      <c r="E369" s="478">
        <v>20456161.890000001</v>
      </c>
      <c r="F369" s="478">
        <v>0</v>
      </c>
      <c r="G369" s="478">
        <v>20456161.890000001</v>
      </c>
      <c r="H369" s="477" t="s">
        <v>1871</v>
      </c>
    </row>
    <row r="370" spans="1:8" ht="15" x14ac:dyDescent="0.2">
      <c r="A370" s="477" t="s">
        <v>2474</v>
      </c>
      <c r="B370" s="477">
        <v>70711000500</v>
      </c>
      <c r="C370" s="477" t="s">
        <v>2475</v>
      </c>
      <c r="D370" s="477" t="s">
        <v>1419</v>
      </c>
      <c r="E370" s="478">
        <v>97106.14</v>
      </c>
      <c r="F370" s="478">
        <v>0</v>
      </c>
      <c r="G370" s="478">
        <v>97106.14</v>
      </c>
      <c r="H370" s="477" t="s">
        <v>1871</v>
      </c>
    </row>
    <row r="371" spans="1:8" ht="15" x14ac:dyDescent="0.2">
      <c r="A371" s="477" t="s">
        <v>2476</v>
      </c>
      <c r="B371" s="477">
        <v>71210000003</v>
      </c>
      <c r="C371" s="477" t="s">
        <v>785</v>
      </c>
      <c r="D371" s="477" t="s">
        <v>1419</v>
      </c>
      <c r="E371" s="478">
        <v>3342.81</v>
      </c>
      <c r="F371" s="478">
        <v>0</v>
      </c>
      <c r="G371" s="478">
        <v>3342.81</v>
      </c>
      <c r="H371" s="477" t="s">
        <v>1871</v>
      </c>
    </row>
    <row r="372" spans="1:8" ht="15" x14ac:dyDescent="0.2">
      <c r="A372" s="477" t="s">
        <v>2477</v>
      </c>
      <c r="B372" s="477">
        <v>71210000005</v>
      </c>
      <c r="C372" s="477" t="s">
        <v>788</v>
      </c>
      <c r="D372" s="477" t="s">
        <v>1419</v>
      </c>
      <c r="E372" s="478">
        <v>392337.69</v>
      </c>
      <c r="F372" s="478">
        <v>62587.58</v>
      </c>
      <c r="G372" s="478">
        <v>329750.11</v>
      </c>
      <c r="H372" s="477" t="s">
        <v>1871</v>
      </c>
    </row>
    <row r="373" spans="1:8" ht="15" x14ac:dyDescent="0.2">
      <c r="A373" s="477" t="s">
        <v>2478</v>
      </c>
      <c r="B373" s="477">
        <v>71210000010</v>
      </c>
      <c r="C373" s="477" t="s">
        <v>723</v>
      </c>
      <c r="D373" s="477" t="s">
        <v>1419</v>
      </c>
      <c r="E373" s="478">
        <v>3478183.44</v>
      </c>
      <c r="F373" s="478">
        <v>12796.77</v>
      </c>
      <c r="G373" s="478">
        <v>3465386.67</v>
      </c>
      <c r="H373" s="477" t="s">
        <v>1871</v>
      </c>
    </row>
    <row r="374" spans="1:8" ht="15" x14ac:dyDescent="0.2">
      <c r="A374" s="477" t="s">
        <v>2479</v>
      </c>
      <c r="B374" s="477">
        <v>71210000015</v>
      </c>
      <c r="C374" s="477" t="s">
        <v>726</v>
      </c>
      <c r="D374" s="477" t="s">
        <v>1419</v>
      </c>
      <c r="E374" s="478">
        <v>447490.28</v>
      </c>
      <c r="F374" s="478">
        <v>355.46</v>
      </c>
      <c r="G374" s="478">
        <v>447134.82</v>
      </c>
      <c r="H374" s="477" t="s">
        <v>1871</v>
      </c>
    </row>
    <row r="375" spans="1:8" ht="15" x14ac:dyDescent="0.2">
      <c r="A375" s="477" t="s">
        <v>2480</v>
      </c>
      <c r="B375" s="477">
        <v>71210000020</v>
      </c>
      <c r="C375" s="477" t="s">
        <v>727</v>
      </c>
      <c r="D375" s="477" t="s">
        <v>1419</v>
      </c>
      <c r="E375" s="478">
        <v>1636189.05</v>
      </c>
      <c r="F375" s="478">
        <v>176.03</v>
      </c>
      <c r="G375" s="478">
        <v>1636013.02</v>
      </c>
      <c r="H375" s="477" t="s">
        <v>1871</v>
      </c>
    </row>
    <row r="376" spans="1:8" ht="15" x14ac:dyDescent="0.2">
      <c r="A376" s="477" t="s">
        <v>2481</v>
      </c>
      <c r="B376" s="477">
        <v>71210000025</v>
      </c>
      <c r="C376" s="477" t="s">
        <v>720</v>
      </c>
      <c r="D376" s="477" t="s">
        <v>1419</v>
      </c>
      <c r="E376" s="478">
        <v>1250331.8400000001</v>
      </c>
      <c r="F376" s="478">
        <v>41554.42</v>
      </c>
      <c r="G376" s="478">
        <v>1208777.42</v>
      </c>
      <c r="H376" s="477" t="s">
        <v>1871</v>
      </c>
    </row>
    <row r="377" spans="1:8" ht="15" x14ac:dyDescent="0.2">
      <c r="A377" s="477" t="s">
        <v>2482</v>
      </c>
      <c r="B377" s="477">
        <v>71210000030</v>
      </c>
      <c r="C377" s="477" t="s">
        <v>699</v>
      </c>
      <c r="D377" s="477" t="s">
        <v>1419</v>
      </c>
      <c r="E377" s="478">
        <v>750918.13</v>
      </c>
      <c r="F377" s="478">
        <v>0</v>
      </c>
      <c r="G377" s="478">
        <v>750918.13</v>
      </c>
      <c r="H377" s="477" t="s">
        <v>1871</v>
      </c>
    </row>
    <row r="378" spans="1:8" ht="15" x14ac:dyDescent="0.2">
      <c r="A378" s="477" t="s">
        <v>2483</v>
      </c>
      <c r="B378" s="477">
        <v>71210000035</v>
      </c>
      <c r="C378" s="477" t="s">
        <v>702</v>
      </c>
      <c r="D378" s="477" t="s">
        <v>1419</v>
      </c>
      <c r="E378" s="478">
        <v>1046.26</v>
      </c>
      <c r="F378" s="478">
        <v>0</v>
      </c>
      <c r="G378" s="478">
        <v>1046.26</v>
      </c>
      <c r="H378" s="477" t="s">
        <v>1871</v>
      </c>
    </row>
    <row r="379" spans="1:8" ht="15" x14ac:dyDescent="0.2">
      <c r="A379" s="477" t="s">
        <v>2484</v>
      </c>
      <c r="B379" s="477">
        <v>71210000037</v>
      </c>
      <c r="C379" s="477" t="s">
        <v>2485</v>
      </c>
      <c r="D379" s="477" t="s">
        <v>1419</v>
      </c>
      <c r="E379" s="478">
        <v>4298475.97</v>
      </c>
      <c r="F379" s="478">
        <v>0</v>
      </c>
      <c r="G379" s="478">
        <v>4298475.97</v>
      </c>
      <c r="H379" s="477" t="s">
        <v>1871</v>
      </c>
    </row>
    <row r="380" spans="1:8" ht="15" x14ac:dyDescent="0.2">
      <c r="A380" s="477" t="s">
        <v>3767</v>
      </c>
      <c r="B380" s="477">
        <v>71210000041</v>
      </c>
      <c r="C380" s="477" t="s">
        <v>3768</v>
      </c>
      <c r="D380" s="477" t="s">
        <v>1419</v>
      </c>
      <c r="E380" s="478">
        <v>458.24</v>
      </c>
      <c r="F380" s="478">
        <v>0</v>
      </c>
      <c r="G380" s="478">
        <v>458.24</v>
      </c>
      <c r="H380" s="477" t="s">
        <v>1871</v>
      </c>
    </row>
    <row r="381" spans="1:8" ht="15" x14ac:dyDescent="0.2">
      <c r="A381" s="477" t="s">
        <v>3769</v>
      </c>
      <c r="B381" s="477">
        <v>71210000042</v>
      </c>
      <c r="C381" s="477" t="s">
        <v>3770</v>
      </c>
      <c r="D381" s="477" t="s">
        <v>1419</v>
      </c>
      <c r="E381" s="478">
        <v>2897325.17</v>
      </c>
      <c r="F381" s="478">
        <v>17697.939999999999</v>
      </c>
      <c r="G381" s="478">
        <v>2879627.23</v>
      </c>
      <c r="H381" s="477" t="s">
        <v>1871</v>
      </c>
    </row>
    <row r="382" spans="1:8" ht="15" x14ac:dyDescent="0.2">
      <c r="A382" s="477" t="s">
        <v>2487</v>
      </c>
      <c r="B382" s="477">
        <v>71210000060</v>
      </c>
      <c r="C382" s="477" t="s">
        <v>710</v>
      </c>
      <c r="D382" s="477" t="s">
        <v>1419</v>
      </c>
      <c r="E382" s="478">
        <v>2783215.03</v>
      </c>
      <c r="F382" s="478">
        <v>101882.18</v>
      </c>
      <c r="G382" s="478">
        <v>2681332.85</v>
      </c>
      <c r="H382" s="477" t="s">
        <v>1871</v>
      </c>
    </row>
    <row r="383" spans="1:8" ht="15" x14ac:dyDescent="0.2">
      <c r="A383" s="477" t="s">
        <v>2488</v>
      </c>
      <c r="B383" s="477">
        <v>71210000065</v>
      </c>
      <c r="C383" s="477" t="s">
        <v>711</v>
      </c>
      <c r="D383" s="477" t="s">
        <v>1419</v>
      </c>
      <c r="E383" s="478">
        <v>552589.93000000005</v>
      </c>
      <c r="F383" s="478">
        <v>0</v>
      </c>
      <c r="G383" s="478">
        <v>552589.93000000005</v>
      </c>
      <c r="H383" s="477" t="s">
        <v>1871</v>
      </c>
    </row>
    <row r="384" spans="1:8" ht="15" x14ac:dyDescent="0.2">
      <c r="A384" s="477" t="s">
        <v>2489</v>
      </c>
      <c r="B384" s="477">
        <v>71210000070</v>
      </c>
      <c r="C384" s="477" t="s">
        <v>714</v>
      </c>
      <c r="D384" s="477" t="s">
        <v>1419</v>
      </c>
      <c r="E384" s="478">
        <v>25151.58</v>
      </c>
      <c r="F384" s="478">
        <v>0</v>
      </c>
      <c r="G384" s="478">
        <v>25151.58</v>
      </c>
      <c r="H384" s="477" t="s">
        <v>1871</v>
      </c>
    </row>
    <row r="385" spans="1:8" ht="15" x14ac:dyDescent="0.2">
      <c r="A385" s="477" t="s">
        <v>2490</v>
      </c>
      <c r="B385" s="477">
        <v>71210000075</v>
      </c>
      <c r="C385" s="477" t="s">
        <v>717</v>
      </c>
      <c r="D385" s="477" t="s">
        <v>1419</v>
      </c>
      <c r="E385" s="478">
        <v>496363.19</v>
      </c>
      <c r="F385" s="478">
        <v>6014.81</v>
      </c>
      <c r="G385" s="478">
        <v>490348.38</v>
      </c>
      <c r="H385" s="477" t="s">
        <v>1871</v>
      </c>
    </row>
    <row r="386" spans="1:8" ht="15" x14ac:dyDescent="0.2">
      <c r="A386" s="477" t="s">
        <v>2491</v>
      </c>
      <c r="B386" s="477">
        <v>71210000080</v>
      </c>
      <c r="C386" s="477" t="s">
        <v>744</v>
      </c>
      <c r="D386" s="477" t="s">
        <v>1419</v>
      </c>
      <c r="E386" s="478">
        <v>1850</v>
      </c>
      <c r="F386" s="478">
        <v>0</v>
      </c>
      <c r="G386" s="478">
        <v>1850</v>
      </c>
      <c r="H386" s="477" t="s">
        <v>1871</v>
      </c>
    </row>
    <row r="387" spans="1:8" ht="15" x14ac:dyDescent="0.2">
      <c r="A387" s="477" t="s">
        <v>2492</v>
      </c>
      <c r="B387" s="477">
        <v>71210000085</v>
      </c>
      <c r="C387" s="477" t="s">
        <v>745</v>
      </c>
      <c r="D387" s="477" t="s">
        <v>1419</v>
      </c>
      <c r="E387" s="478">
        <v>1802348.11</v>
      </c>
      <c r="F387" s="478">
        <v>52035.63</v>
      </c>
      <c r="G387" s="478">
        <v>1750312.48</v>
      </c>
      <c r="H387" s="477" t="s">
        <v>1871</v>
      </c>
    </row>
    <row r="388" spans="1:8" ht="15" x14ac:dyDescent="0.2">
      <c r="A388" s="477" t="s">
        <v>2493</v>
      </c>
      <c r="B388" s="477">
        <v>71210000090</v>
      </c>
      <c r="C388" s="477" t="s">
        <v>746</v>
      </c>
      <c r="D388" s="477" t="s">
        <v>1419</v>
      </c>
      <c r="E388" s="478">
        <v>18275.599999999999</v>
      </c>
      <c r="F388" s="478">
        <v>0</v>
      </c>
      <c r="G388" s="478">
        <v>18275.599999999999</v>
      </c>
      <c r="H388" s="477" t="s">
        <v>1871</v>
      </c>
    </row>
    <row r="389" spans="1:8" ht="15" x14ac:dyDescent="0.2">
      <c r="A389" s="477" t="s">
        <v>2494</v>
      </c>
      <c r="B389" s="477">
        <v>71210000095</v>
      </c>
      <c r="C389" s="477" t="s">
        <v>747</v>
      </c>
      <c r="D389" s="477" t="s">
        <v>1419</v>
      </c>
      <c r="E389" s="478">
        <v>89824.53</v>
      </c>
      <c r="F389" s="478">
        <v>0</v>
      </c>
      <c r="G389" s="478">
        <v>89824.53</v>
      </c>
      <c r="H389" s="477" t="s">
        <v>1871</v>
      </c>
    </row>
    <row r="390" spans="1:8" ht="15" x14ac:dyDescent="0.2">
      <c r="A390" s="477" t="s">
        <v>2495</v>
      </c>
      <c r="B390" s="477">
        <v>71210000102</v>
      </c>
      <c r="C390" s="477" t="s">
        <v>2496</v>
      </c>
      <c r="D390" s="477" t="s">
        <v>1419</v>
      </c>
      <c r="E390" s="478">
        <v>9249334.4100000001</v>
      </c>
      <c r="F390" s="478">
        <v>2488.8000000000002</v>
      </c>
      <c r="G390" s="478">
        <v>9246845.6099999994</v>
      </c>
      <c r="H390" s="477" t="s">
        <v>1871</v>
      </c>
    </row>
    <row r="391" spans="1:8" ht="15" x14ac:dyDescent="0.2">
      <c r="A391" s="477" t="s">
        <v>2497</v>
      </c>
      <c r="B391" s="477">
        <v>71210000105</v>
      </c>
      <c r="C391" s="477" t="s">
        <v>748</v>
      </c>
      <c r="D391" s="477" t="s">
        <v>1419</v>
      </c>
      <c r="E391" s="478">
        <v>358461.8</v>
      </c>
      <c r="F391" s="478">
        <v>0</v>
      </c>
      <c r="G391" s="478">
        <v>358461.8</v>
      </c>
      <c r="H391" s="477" t="s">
        <v>1871</v>
      </c>
    </row>
    <row r="392" spans="1:8" ht="15" x14ac:dyDescent="0.2">
      <c r="A392" s="477" t="s">
        <v>2498</v>
      </c>
      <c r="B392" s="477">
        <v>71210000120</v>
      </c>
      <c r="C392" s="477" t="s">
        <v>749</v>
      </c>
      <c r="D392" s="477" t="s">
        <v>1419</v>
      </c>
      <c r="E392" s="478">
        <v>1976344.36</v>
      </c>
      <c r="F392" s="478">
        <v>28663.69</v>
      </c>
      <c r="G392" s="478">
        <v>1947680.67</v>
      </c>
      <c r="H392" s="477" t="s">
        <v>1871</v>
      </c>
    </row>
    <row r="393" spans="1:8" ht="15" x14ac:dyDescent="0.2">
      <c r="A393" s="477" t="s">
        <v>2500</v>
      </c>
      <c r="B393" s="477">
        <v>71210000140</v>
      </c>
      <c r="C393" s="477" t="s">
        <v>751</v>
      </c>
      <c r="D393" s="477" t="s">
        <v>1419</v>
      </c>
      <c r="E393" s="478">
        <v>9969.84</v>
      </c>
      <c r="F393" s="478">
        <v>0</v>
      </c>
      <c r="G393" s="478">
        <v>9969.84</v>
      </c>
      <c r="H393" s="477" t="s">
        <v>1871</v>
      </c>
    </row>
    <row r="394" spans="1:8" ht="15" x14ac:dyDescent="0.2">
      <c r="A394" s="477" t="s">
        <v>2501</v>
      </c>
      <c r="B394" s="477">
        <v>71210000145</v>
      </c>
      <c r="C394" s="477" t="s">
        <v>752</v>
      </c>
      <c r="D394" s="477" t="s">
        <v>1419</v>
      </c>
      <c r="E394" s="478">
        <v>81278.720000000001</v>
      </c>
      <c r="F394" s="478">
        <v>0</v>
      </c>
      <c r="G394" s="478">
        <v>81278.720000000001</v>
      </c>
      <c r="H394" s="477" t="s">
        <v>1871</v>
      </c>
    </row>
    <row r="395" spans="1:8" ht="15" x14ac:dyDescent="0.2">
      <c r="A395" s="477" t="s">
        <v>2502</v>
      </c>
      <c r="B395" s="477">
        <v>71210000155</v>
      </c>
      <c r="C395" s="477" t="s">
        <v>2503</v>
      </c>
      <c r="D395" s="477" t="s">
        <v>1419</v>
      </c>
      <c r="E395" s="478">
        <v>141365.4</v>
      </c>
      <c r="F395" s="478">
        <v>0</v>
      </c>
      <c r="G395" s="478">
        <v>141365.4</v>
      </c>
      <c r="H395" s="477" t="s">
        <v>1871</v>
      </c>
    </row>
    <row r="396" spans="1:8" ht="15" x14ac:dyDescent="0.2">
      <c r="A396" s="477" t="s">
        <v>2504</v>
      </c>
      <c r="B396" s="477">
        <v>71210000158</v>
      </c>
      <c r="C396" s="477" t="s">
        <v>743</v>
      </c>
      <c r="D396" s="477" t="s">
        <v>1419</v>
      </c>
      <c r="E396" s="478">
        <v>8581.4</v>
      </c>
      <c r="F396" s="478">
        <v>1866.6</v>
      </c>
      <c r="G396" s="478">
        <v>6714.8</v>
      </c>
      <c r="H396" s="477" t="s">
        <v>1871</v>
      </c>
    </row>
    <row r="397" spans="1:8" ht="15" x14ac:dyDescent="0.2">
      <c r="A397" s="477" t="s">
        <v>2505</v>
      </c>
      <c r="B397" s="477">
        <v>71210000160</v>
      </c>
      <c r="C397" s="477" t="s">
        <v>753</v>
      </c>
      <c r="D397" s="477" t="s">
        <v>1419</v>
      </c>
      <c r="E397" s="478">
        <v>82073.08</v>
      </c>
      <c r="F397" s="478">
        <v>24387.31</v>
      </c>
      <c r="G397" s="478">
        <v>57685.77</v>
      </c>
      <c r="H397" s="477" t="s">
        <v>1871</v>
      </c>
    </row>
    <row r="398" spans="1:8" ht="15" x14ac:dyDescent="0.2">
      <c r="A398" s="477" t="s">
        <v>2506</v>
      </c>
      <c r="B398" s="477">
        <v>71210000165</v>
      </c>
      <c r="C398" s="477" t="s">
        <v>754</v>
      </c>
      <c r="D398" s="477" t="s">
        <v>1419</v>
      </c>
      <c r="E398" s="478">
        <v>72558.039999999994</v>
      </c>
      <c r="F398" s="478">
        <v>12</v>
      </c>
      <c r="G398" s="478">
        <v>72546.039999999994</v>
      </c>
      <c r="H398" s="477" t="s">
        <v>1871</v>
      </c>
    </row>
    <row r="399" spans="1:8" ht="15" x14ac:dyDescent="0.2">
      <c r="A399" s="477" t="s">
        <v>2507</v>
      </c>
      <c r="B399" s="477">
        <v>71210000170</v>
      </c>
      <c r="C399" s="477" t="s">
        <v>755</v>
      </c>
      <c r="D399" s="477" t="s">
        <v>1419</v>
      </c>
      <c r="E399" s="478">
        <v>104659.84</v>
      </c>
      <c r="F399" s="478">
        <v>3050</v>
      </c>
      <c r="G399" s="478">
        <v>101609.84</v>
      </c>
      <c r="H399" s="477" t="s">
        <v>1871</v>
      </c>
    </row>
    <row r="400" spans="1:8" ht="15" x14ac:dyDescent="0.2">
      <c r="A400" s="477" t="s">
        <v>2508</v>
      </c>
      <c r="B400" s="477">
        <v>71210000175</v>
      </c>
      <c r="C400" s="477" t="s">
        <v>756</v>
      </c>
      <c r="D400" s="477" t="s">
        <v>1419</v>
      </c>
      <c r="E400" s="478">
        <v>245680.35</v>
      </c>
      <c r="F400" s="478">
        <v>45179.43</v>
      </c>
      <c r="G400" s="478">
        <v>200500.92</v>
      </c>
      <c r="H400" s="477" t="s">
        <v>1871</v>
      </c>
    </row>
    <row r="401" spans="1:8" ht="15" x14ac:dyDescent="0.2">
      <c r="A401" s="477" t="s">
        <v>2509</v>
      </c>
      <c r="B401" s="477">
        <v>71210000185</v>
      </c>
      <c r="C401" s="477" t="s">
        <v>757</v>
      </c>
      <c r="D401" s="477" t="s">
        <v>1419</v>
      </c>
      <c r="E401" s="478">
        <v>426099.66</v>
      </c>
      <c r="F401" s="478">
        <v>0</v>
      </c>
      <c r="G401" s="478">
        <v>426099.66</v>
      </c>
      <c r="H401" s="477" t="s">
        <v>1871</v>
      </c>
    </row>
    <row r="402" spans="1:8" ht="15" x14ac:dyDescent="0.2">
      <c r="A402" s="477" t="s">
        <v>3771</v>
      </c>
      <c r="B402" s="477">
        <v>71210000305</v>
      </c>
      <c r="C402" s="477" t="s">
        <v>3772</v>
      </c>
      <c r="D402" s="477" t="s">
        <v>1419</v>
      </c>
      <c r="E402" s="478">
        <v>313.8</v>
      </c>
      <c r="F402" s="478">
        <v>0</v>
      </c>
      <c r="G402" s="478">
        <v>313.8</v>
      </c>
      <c r="H402" s="477" t="s">
        <v>1871</v>
      </c>
    </row>
    <row r="403" spans="1:8" ht="15" x14ac:dyDescent="0.2">
      <c r="A403" s="477" t="s">
        <v>2510</v>
      </c>
      <c r="B403" s="477">
        <v>71210500015</v>
      </c>
      <c r="C403" s="477" t="s">
        <v>767</v>
      </c>
      <c r="D403" s="477" t="s">
        <v>1419</v>
      </c>
      <c r="E403" s="478">
        <v>1224</v>
      </c>
      <c r="F403" s="478">
        <v>0</v>
      </c>
      <c r="G403" s="478">
        <v>1224</v>
      </c>
      <c r="H403" s="477" t="s">
        <v>1871</v>
      </c>
    </row>
    <row r="404" spans="1:8" ht="15" x14ac:dyDescent="0.2">
      <c r="A404" s="477" t="s">
        <v>2513</v>
      </c>
      <c r="B404" s="477">
        <v>71210500030</v>
      </c>
      <c r="C404" s="477" t="s">
        <v>2514</v>
      </c>
      <c r="D404" s="477" t="s">
        <v>1419</v>
      </c>
      <c r="E404" s="478">
        <v>131093.67000000001</v>
      </c>
      <c r="F404" s="478">
        <v>2853.81</v>
      </c>
      <c r="G404" s="478">
        <v>128239.86</v>
      </c>
      <c r="H404" s="477" t="s">
        <v>1871</v>
      </c>
    </row>
    <row r="405" spans="1:8" ht="15" x14ac:dyDescent="0.2">
      <c r="A405" s="477" t="s">
        <v>3773</v>
      </c>
      <c r="B405" s="477">
        <v>71210500045</v>
      </c>
      <c r="C405" s="477" t="s">
        <v>3774</v>
      </c>
      <c r="D405" s="477" t="s">
        <v>1419</v>
      </c>
      <c r="E405" s="478">
        <v>3447.16</v>
      </c>
      <c r="F405" s="478">
        <v>0</v>
      </c>
      <c r="G405" s="478">
        <v>3447.16</v>
      </c>
      <c r="H405" s="477" t="s">
        <v>1871</v>
      </c>
    </row>
    <row r="406" spans="1:8" ht="15" x14ac:dyDescent="0.2">
      <c r="A406" s="477" t="s">
        <v>2515</v>
      </c>
      <c r="B406" s="477">
        <v>71210500350</v>
      </c>
      <c r="C406" s="477" t="s">
        <v>2516</v>
      </c>
      <c r="D406" s="477" t="s">
        <v>1419</v>
      </c>
      <c r="E406" s="478">
        <v>455742.44</v>
      </c>
      <c r="F406" s="478">
        <v>0</v>
      </c>
      <c r="G406" s="478">
        <v>455742.44</v>
      </c>
      <c r="H406" s="477" t="s">
        <v>1871</v>
      </c>
    </row>
    <row r="407" spans="1:8" ht="15" x14ac:dyDescent="0.2">
      <c r="A407" s="477" t="s">
        <v>2517</v>
      </c>
      <c r="B407" s="477">
        <v>71210500355</v>
      </c>
      <c r="C407" s="477" t="s">
        <v>2518</v>
      </c>
      <c r="D407" s="477" t="s">
        <v>1419</v>
      </c>
      <c r="E407" s="478">
        <v>105269.23</v>
      </c>
      <c r="F407" s="478">
        <v>0</v>
      </c>
      <c r="G407" s="478">
        <v>105269.23</v>
      </c>
      <c r="H407" s="477" t="s">
        <v>1871</v>
      </c>
    </row>
    <row r="408" spans="1:8" ht="15" x14ac:dyDescent="0.2">
      <c r="A408" s="477" t="s">
        <v>2523</v>
      </c>
      <c r="B408" s="477">
        <v>71210500510</v>
      </c>
      <c r="C408" s="477" t="s">
        <v>2524</v>
      </c>
      <c r="D408" s="477" t="s">
        <v>1419</v>
      </c>
      <c r="E408" s="478">
        <v>109118.84</v>
      </c>
      <c r="F408" s="478">
        <v>0</v>
      </c>
      <c r="G408" s="478">
        <v>109118.84</v>
      </c>
      <c r="H408" s="477" t="s">
        <v>1871</v>
      </c>
    </row>
    <row r="409" spans="1:8" ht="15" x14ac:dyDescent="0.2">
      <c r="A409" s="477" t="s">
        <v>2525</v>
      </c>
      <c r="B409" s="477">
        <v>71210500515</v>
      </c>
      <c r="C409" s="477" t="s">
        <v>2526</v>
      </c>
      <c r="D409" s="477" t="s">
        <v>1419</v>
      </c>
      <c r="E409" s="478">
        <v>10869</v>
      </c>
      <c r="F409" s="478">
        <v>0</v>
      </c>
      <c r="G409" s="478">
        <v>10869</v>
      </c>
      <c r="H409" s="477" t="s">
        <v>1871</v>
      </c>
    </row>
    <row r="410" spans="1:8" ht="15" x14ac:dyDescent="0.2">
      <c r="A410" s="477" t="s">
        <v>2527</v>
      </c>
      <c r="B410" s="477">
        <v>71510000005</v>
      </c>
      <c r="C410" s="477" t="s">
        <v>793</v>
      </c>
      <c r="D410" s="477" t="s">
        <v>1419</v>
      </c>
      <c r="E410" s="478">
        <v>1671342.07</v>
      </c>
      <c r="F410" s="478">
        <v>75008.78</v>
      </c>
      <c r="G410" s="478">
        <v>1596333.29</v>
      </c>
      <c r="H410" s="477" t="s">
        <v>1871</v>
      </c>
    </row>
    <row r="411" spans="1:8" ht="15" x14ac:dyDescent="0.2">
      <c r="A411" s="477" t="s">
        <v>2528</v>
      </c>
      <c r="B411" s="477">
        <v>71510000010</v>
      </c>
      <c r="C411" s="477" t="s">
        <v>796</v>
      </c>
      <c r="D411" s="477" t="s">
        <v>1419</v>
      </c>
      <c r="E411" s="478">
        <v>1348487.38</v>
      </c>
      <c r="F411" s="478">
        <v>1677.7</v>
      </c>
      <c r="G411" s="478">
        <v>1346809.68</v>
      </c>
      <c r="H411" s="477" t="s">
        <v>1871</v>
      </c>
    </row>
    <row r="412" spans="1:8" ht="15" x14ac:dyDescent="0.2">
      <c r="A412" s="477" t="s">
        <v>2529</v>
      </c>
      <c r="B412" s="477">
        <v>71510000015</v>
      </c>
      <c r="C412" s="477" t="s">
        <v>805</v>
      </c>
      <c r="D412" s="477" t="s">
        <v>1419</v>
      </c>
      <c r="E412" s="478">
        <v>182237.3</v>
      </c>
      <c r="F412" s="478">
        <v>0</v>
      </c>
      <c r="G412" s="478">
        <v>182237.3</v>
      </c>
      <c r="H412" s="477" t="s">
        <v>1871</v>
      </c>
    </row>
    <row r="413" spans="1:8" ht="15" x14ac:dyDescent="0.2">
      <c r="A413" s="477" t="s">
        <v>2530</v>
      </c>
      <c r="B413" s="477">
        <v>71510000020</v>
      </c>
      <c r="C413" s="477" t="s">
        <v>799</v>
      </c>
      <c r="D413" s="477" t="s">
        <v>1419</v>
      </c>
      <c r="E413" s="478">
        <v>3203924.13</v>
      </c>
      <c r="F413" s="478">
        <v>33508.949999999997</v>
      </c>
      <c r="G413" s="478">
        <v>3170415.18</v>
      </c>
      <c r="H413" s="477" t="s">
        <v>1871</v>
      </c>
    </row>
    <row r="414" spans="1:8" ht="15" x14ac:dyDescent="0.2">
      <c r="A414" s="477" t="s">
        <v>2531</v>
      </c>
      <c r="B414" s="477">
        <v>71510000030</v>
      </c>
      <c r="C414" s="477" t="s">
        <v>802</v>
      </c>
      <c r="D414" s="477" t="s">
        <v>1419</v>
      </c>
      <c r="E414" s="478">
        <v>37571.089999999997</v>
      </c>
      <c r="F414" s="478">
        <v>0</v>
      </c>
      <c r="G414" s="478">
        <v>37571.089999999997</v>
      </c>
      <c r="H414" s="477" t="s">
        <v>1871</v>
      </c>
    </row>
    <row r="415" spans="1:8" ht="15" x14ac:dyDescent="0.2">
      <c r="A415" s="477" t="s">
        <v>2532</v>
      </c>
      <c r="B415" s="477">
        <v>71510000035</v>
      </c>
      <c r="C415" s="477" t="s">
        <v>808</v>
      </c>
      <c r="D415" s="477" t="s">
        <v>1419</v>
      </c>
      <c r="E415" s="478">
        <v>11217.64</v>
      </c>
      <c r="F415" s="478">
        <v>0</v>
      </c>
      <c r="G415" s="478">
        <v>11217.64</v>
      </c>
      <c r="H415" s="477" t="s">
        <v>1871</v>
      </c>
    </row>
    <row r="416" spans="1:8" ht="15" x14ac:dyDescent="0.2">
      <c r="A416" s="477" t="s">
        <v>2533</v>
      </c>
      <c r="B416" s="477">
        <v>71810000005</v>
      </c>
      <c r="C416" s="477" t="s">
        <v>814</v>
      </c>
      <c r="D416" s="477" t="s">
        <v>1419</v>
      </c>
      <c r="E416" s="478">
        <v>329654.78999999998</v>
      </c>
      <c r="F416" s="478">
        <v>2167.71</v>
      </c>
      <c r="G416" s="478">
        <v>327487.08</v>
      </c>
      <c r="H416" s="477" t="s">
        <v>1871</v>
      </c>
    </row>
    <row r="417" spans="1:8" ht="15" x14ac:dyDescent="0.2">
      <c r="A417" s="477" t="s">
        <v>2534</v>
      </c>
      <c r="B417" s="477">
        <v>71810000007</v>
      </c>
      <c r="C417" s="477" t="s">
        <v>815</v>
      </c>
      <c r="D417" s="477" t="s">
        <v>1419</v>
      </c>
      <c r="E417" s="478">
        <v>21224.52</v>
      </c>
      <c r="F417" s="478">
        <v>0</v>
      </c>
      <c r="G417" s="478">
        <v>21224.52</v>
      </c>
      <c r="H417" s="477" t="s">
        <v>1871</v>
      </c>
    </row>
    <row r="418" spans="1:8" ht="15" x14ac:dyDescent="0.2">
      <c r="A418" s="477" t="s">
        <v>2535</v>
      </c>
      <c r="B418" s="477">
        <v>71810000015</v>
      </c>
      <c r="C418" s="477" t="s">
        <v>820</v>
      </c>
      <c r="D418" s="477" t="s">
        <v>1419</v>
      </c>
      <c r="E418" s="478">
        <v>1189929.58</v>
      </c>
      <c r="F418" s="478">
        <v>1042.56</v>
      </c>
      <c r="G418" s="478">
        <v>1188887.02</v>
      </c>
      <c r="H418" s="477" t="s">
        <v>1871</v>
      </c>
    </row>
    <row r="419" spans="1:8" ht="15" x14ac:dyDescent="0.2">
      <c r="A419" s="477" t="s">
        <v>2536</v>
      </c>
      <c r="B419" s="477">
        <v>71810000020</v>
      </c>
      <c r="C419" s="477" t="s">
        <v>2537</v>
      </c>
      <c r="D419" s="477" t="s">
        <v>1419</v>
      </c>
      <c r="E419" s="478">
        <v>2161847.7599999998</v>
      </c>
      <c r="F419" s="478">
        <v>99374.44</v>
      </c>
      <c r="G419" s="478">
        <v>2062473.32</v>
      </c>
      <c r="H419" s="477" t="s">
        <v>1871</v>
      </c>
    </row>
    <row r="420" spans="1:8" ht="15" x14ac:dyDescent="0.2">
      <c r="A420" s="477" t="s">
        <v>2538</v>
      </c>
      <c r="B420" s="477">
        <v>71810000030</v>
      </c>
      <c r="C420" s="477" t="s">
        <v>823</v>
      </c>
      <c r="D420" s="477" t="s">
        <v>1419</v>
      </c>
      <c r="E420" s="478">
        <v>194930.87</v>
      </c>
      <c r="F420" s="478">
        <v>0</v>
      </c>
      <c r="G420" s="478">
        <v>194930.87</v>
      </c>
      <c r="H420" s="477" t="s">
        <v>1871</v>
      </c>
    </row>
    <row r="421" spans="1:8" ht="15" x14ac:dyDescent="0.2">
      <c r="A421" s="477" t="s">
        <v>2539</v>
      </c>
      <c r="B421" s="477">
        <v>71810000035</v>
      </c>
      <c r="C421" s="477" t="s">
        <v>824</v>
      </c>
      <c r="D421" s="477" t="s">
        <v>1419</v>
      </c>
      <c r="E421" s="478">
        <v>56233.65</v>
      </c>
      <c r="F421" s="478">
        <v>1743.82</v>
      </c>
      <c r="G421" s="478">
        <v>54489.83</v>
      </c>
      <c r="H421" s="477" t="s">
        <v>1871</v>
      </c>
    </row>
    <row r="422" spans="1:8" ht="15" x14ac:dyDescent="0.2">
      <c r="A422" s="477" t="s">
        <v>3775</v>
      </c>
      <c r="B422" s="477">
        <v>71810000075</v>
      </c>
      <c r="C422" s="477" t="s">
        <v>3776</v>
      </c>
      <c r="D422" s="477" t="s">
        <v>1419</v>
      </c>
      <c r="E422" s="478">
        <v>687.75</v>
      </c>
      <c r="F422" s="478">
        <v>0</v>
      </c>
      <c r="G422" s="478">
        <v>687.75</v>
      </c>
      <c r="H422" s="477" t="s">
        <v>1871</v>
      </c>
    </row>
    <row r="423" spans="1:8" ht="15" x14ac:dyDescent="0.2">
      <c r="A423" s="477" t="s">
        <v>2540</v>
      </c>
      <c r="B423" s="477">
        <v>72110500010</v>
      </c>
      <c r="C423" s="477" t="s">
        <v>2541</v>
      </c>
      <c r="D423" s="477" t="s">
        <v>1419</v>
      </c>
      <c r="E423" s="478">
        <v>36180058.890000001</v>
      </c>
      <c r="F423" s="478">
        <v>18205.3</v>
      </c>
      <c r="G423" s="478">
        <v>36161853.590000004</v>
      </c>
      <c r="H423" s="477" t="s">
        <v>1871</v>
      </c>
    </row>
    <row r="424" spans="1:8" ht="15" x14ac:dyDescent="0.2">
      <c r="A424" s="477" t="s">
        <v>2542</v>
      </c>
      <c r="B424" s="477">
        <v>72110500020</v>
      </c>
      <c r="C424" s="477" t="s">
        <v>2543</v>
      </c>
      <c r="D424" s="477" t="s">
        <v>1419</v>
      </c>
      <c r="E424" s="478">
        <v>10470980.109999999</v>
      </c>
      <c r="F424" s="478">
        <v>0</v>
      </c>
      <c r="G424" s="478">
        <v>10470980.109999999</v>
      </c>
      <c r="H424" s="477" t="s">
        <v>1871</v>
      </c>
    </row>
    <row r="425" spans="1:8" ht="15" x14ac:dyDescent="0.2">
      <c r="A425" s="477" t="s">
        <v>2544</v>
      </c>
      <c r="B425" s="477">
        <v>72110500030</v>
      </c>
      <c r="C425" s="477" t="s">
        <v>2545</v>
      </c>
      <c r="D425" s="477" t="s">
        <v>1419</v>
      </c>
      <c r="E425" s="478">
        <v>2137147.58</v>
      </c>
      <c r="F425" s="478">
        <v>0</v>
      </c>
      <c r="G425" s="478">
        <v>2137147.58</v>
      </c>
      <c r="H425" s="477" t="s">
        <v>1871</v>
      </c>
    </row>
    <row r="426" spans="1:8" ht="15" x14ac:dyDescent="0.2">
      <c r="A426" s="477" t="s">
        <v>2546</v>
      </c>
      <c r="B426" s="477">
        <v>72110500040</v>
      </c>
      <c r="C426" s="477" t="s">
        <v>2547</v>
      </c>
      <c r="D426" s="477" t="s">
        <v>1419</v>
      </c>
      <c r="E426" s="478">
        <v>2768538.39</v>
      </c>
      <c r="F426" s="478">
        <v>0</v>
      </c>
      <c r="G426" s="478">
        <v>2768538.39</v>
      </c>
      <c r="H426" s="477" t="s">
        <v>1871</v>
      </c>
    </row>
    <row r="427" spans="1:8" ht="15" x14ac:dyDescent="0.2">
      <c r="A427" s="477" t="s">
        <v>2548</v>
      </c>
      <c r="B427" s="477">
        <v>72110500050</v>
      </c>
      <c r="C427" s="477" t="s">
        <v>2549</v>
      </c>
      <c r="D427" s="477" t="s">
        <v>1419</v>
      </c>
      <c r="E427" s="478">
        <v>420436.72</v>
      </c>
      <c r="F427" s="478">
        <v>96.16</v>
      </c>
      <c r="G427" s="478">
        <v>420340.56</v>
      </c>
      <c r="H427" s="477" t="s">
        <v>1871</v>
      </c>
    </row>
    <row r="428" spans="1:8" ht="15" x14ac:dyDescent="0.2">
      <c r="A428" s="477" t="s">
        <v>2550</v>
      </c>
      <c r="B428" s="477">
        <v>72110500060</v>
      </c>
      <c r="C428" s="477" t="s">
        <v>2551</v>
      </c>
      <c r="D428" s="477" t="s">
        <v>1419</v>
      </c>
      <c r="E428" s="478">
        <v>29959.119999999999</v>
      </c>
      <c r="F428" s="478">
        <v>0</v>
      </c>
      <c r="G428" s="478">
        <v>29959.119999999999</v>
      </c>
      <c r="H428" s="477" t="s">
        <v>1871</v>
      </c>
    </row>
    <row r="429" spans="1:8" ht="15" x14ac:dyDescent="0.2">
      <c r="A429" s="477" t="s">
        <v>2552</v>
      </c>
      <c r="B429" s="477">
        <v>72110500070</v>
      </c>
      <c r="C429" s="477" t="s">
        <v>2553</v>
      </c>
      <c r="D429" s="477" t="s">
        <v>1419</v>
      </c>
      <c r="E429" s="478">
        <v>7993.09</v>
      </c>
      <c r="F429" s="478">
        <v>0</v>
      </c>
      <c r="G429" s="478">
        <v>7993.09</v>
      </c>
      <c r="H429" s="477" t="s">
        <v>1871</v>
      </c>
    </row>
    <row r="430" spans="1:8" ht="15" x14ac:dyDescent="0.2">
      <c r="A430" s="477" t="s">
        <v>2554</v>
      </c>
      <c r="B430" s="477">
        <v>72110500080</v>
      </c>
      <c r="C430" s="477" t="s">
        <v>2555</v>
      </c>
      <c r="D430" s="477" t="s">
        <v>1419</v>
      </c>
      <c r="E430" s="478">
        <v>14601582.640000001</v>
      </c>
      <c r="F430" s="478">
        <v>440601.59999999998</v>
      </c>
      <c r="G430" s="478">
        <v>14160981.039999999</v>
      </c>
      <c r="H430" s="477" t="s">
        <v>1871</v>
      </c>
    </row>
    <row r="431" spans="1:8" ht="15" x14ac:dyDescent="0.2">
      <c r="A431" s="477" t="s">
        <v>2556</v>
      </c>
      <c r="B431" s="477">
        <v>72110500110</v>
      </c>
      <c r="C431" s="477" t="s">
        <v>2557</v>
      </c>
      <c r="D431" s="477" t="s">
        <v>1419</v>
      </c>
      <c r="E431" s="478">
        <v>4134985.94</v>
      </c>
      <c r="F431" s="478">
        <v>292.88</v>
      </c>
      <c r="G431" s="478">
        <v>4134693.06</v>
      </c>
      <c r="H431" s="477" t="s">
        <v>1871</v>
      </c>
    </row>
    <row r="432" spans="1:8" ht="15" x14ac:dyDescent="0.2">
      <c r="A432" s="477" t="s">
        <v>2558</v>
      </c>
      <c r="B432" s="477">
        <v>72110500120</v>
      </c>
      <c r="C432" s="477" t="s">
        <v>2559</v>
      </c>
      <c r="D432" s="477" t="s">
        <v>1419</v>
      </c>
      <c r="E432" s="478">
        <v>661134.86</v>
      </c>
      <c r="F432" s="478">
        <v>0</v>
      </c>
      <c r="G432" s="478">
        <v>661134.86</v>
      </c>
      <c r="H432" s="477" t="s">
        <v>1871</v>
      </c>
    </row>
    <row r="433" spans="1:8" ht="15" x14ac:dyDescent="0.2">
      <c r="A433" s="477" t="s">
        <v>2560</v>
      </c>
      <c r="B433" s="477">
        <v>72110500130</v>
      </c>
      <c r="C433" s="477" t="s">
        <v>2561</v>
      </c>
      <c r="D433" s="477" t="s">
        <v>1419</v>
      </c>
      <c r="E433" s="478">
        <v>59508.84</v>
      </c>
      <c r="F433" s="478">
        <v>0</v>
      </c>
      <c r="G433" s="478">
        <v>59508.84</v>
      </c>
      <c r="H433" s="477" t="s">
        <v>1871</v>
      </c>
    </row>
    <row r="434" spans="1:8" ht="15" x14ac:dyDescent="0.2">
      <c r="A434" s="477" t="s">
        <v>2562</v>
      </c>
      <c r="B434" s="477">
        <v>72110500140</v>
      </c>
      <c r="C434" s="477" t="s">
        <v>2563</v>
      </c>
      <c r="D434" s="477" t="s">
        <v>1419</v>
      </c>
      <c r="E434" s="478">
        <v>196003.99</v>
      </c>
      <c r="F434" s="478">
        <v>0</v>
      </c>
      <c r="G434" s="478">
        <v>196003.99</v>
      </c>
      <c r="H434" s="477" t="s">
        <v>1871</v>
      </c>
    </row>
    <row r="435" spans="1:8" ht="15" x14ac:dyDescent="0.2">
      <c r="A435" s="477" t="s">
        <v>2564</v>
      </c>
      <c r="B435" s="477">
        <v>72110500150</v>
      </c>
      <c r="C435" s="477" t="s">
        <v>2565</v>
      </c>
      <c r="D435" s="477" t="s">
        <v>1419</v>
      </c>
      <c r="E435" s="478">
        <v>16733.189999999999</v>
      </c>
      <c r="F435" s="478">
        <v>0</v>
      </c>
      <c r="G435" s="478">
        <v>16733.189999999999</v>
      </c>
      <c r="H435" s="477" t="s">
        <v>1871</v>
      </c>
    </row>
    <row r="436" spans="1:8" ht="15" x14ac:dyDescent="0.2">
      <c r="A436" s="477" t="s">
        <v>2566</v>
      </c>
      <c r="B436" s="477">
        <v>72110500180</v>
      </c>
      <c r="C436" s="477" t="s">
        <v>2567</v>
      </c>
      <c r="D436" s="477" t="s">
        <v>1419</v>
      </c>
      <c r="E436" s="478">
        <v>1418954.06</v>
      </c>
      <c r="F436" s="478">
        <v>42571.83</v>
      </c>
      <c r="G436" s="478">
        <v>1376382.23</v>
      </c>
      <c r="H436" s="477" t="s">
        <v>1871</v>
      </c>
    </row>
    <row r="437" spans="1:8" ht="15" x14ac:dyDescent="0.2">
      <c r="A437" s="477" t="s">
        <v>2568</v>
      </c>
      <c r="B437" s="477">
        <v>72110500210</v>
      </c>
      <c r="C437" s="477" t="s">
        <v>2569</v>
      </c>
      <c r="D437" s="477" t="s">
        <v>1419</v>
      </c>
      <c r="E437" s="478">
        <v>41773706.350000001</v>
      </c>
      <c r="F437" s="478">
        <v>8949.2900000000009</v>
      </c>
      <c r="G437" s="478">
        <v>41764757.060000002</v>
      </c>
      <c r="H437" s="477" t="s">
        <v>1871</v>
      </c>
    </row>
    <row r="438" spans="1:8" ht="15" x14ac:dyDescent="0.2">
      <c r="A438" s="477" t="s">
        <v>3777</v>
      </c>
      <c r="B438" s="477">
        <v>72110500235</v>
      </c>
      <c r="C438" s="477" t="s">
        <v>3778</v>
      </c>
      <c r="D438" s="477" t="s">
        <v>1419</v>
      </c>
      <c r="E438" s="478">
        <v>7473240.46</v>
      </c>
      <c r="F438" s="478">
        <v>94178.559999999998</v>
      </c>
      <c r="G438" s="478">
        <v>7379061.9000000004</v>
      </c>
      <c r="H438" s="477" t="s">
        <v>1871</v>
      </c>
    </row>
    <row r="439" spans="1:8" ht="15" x14ac:dyDescent="0.2">
      <c r="A439" s="477" t="s">
        <v>3779</v>
      </c>
      <c r="B439" s="477">
        <v>72110500245</v>
      </c>
      <c r="C439" s="477" t="s">
        <v>3780</v>
      </c>
      <c r="D439" s="477" t="s">
        <v>1419</v>
      </c>
      <c r="E439" s="478">
        <v>7567682.0800000001</v>
      </c>
      <c r="F439" s="478">
        <v>0</v>
      </c>
      <c r="G439" s="478">
        <v>7567682.0800000001</v>
      </c>
      <c r="H439" s="477" t="s">
        <v>1871</v>
      </c>
    </row>
    <row r="440" spans="1:8" ht="15" x14ac:dyDescent="0.2">
      <c r="A440" s="477" t="s">
        <v>2576</v>
      </c>
      <c r="B440" s="477">
        <v>72110500250</v>
      </c>
      <c r="C440" s="477" t="s">
        <v>2577</v>
      </c>
      <c r="D440" s="477" t="s">
        <v>1419</v>
      </c>
      <c r="E440" s="478">
        <v>178598.46</v>
      </c>
      <c r="F440" s="478">
        <v>0</v>
      </c>
      <c r="G440" s="478">
        <v>178598.46</v>
      </c>
      <c r="H440" s="477" t="s">
        <v>1871</v>
      </c>
    </row>
    <row r="441" spans="1:8" ht="15" x14ac:dyDescent="0.2">
      <c r="A441" s="477" t="s">
        <v>2578</v>
      </c>
      <c r="B441" s="477">
        <v>72110500260</v>
      </c>
      <c r="C441" s="477" t="s">
        <v>2579</v>
      </c>
      <c r="D441" s="477" t="s">
        <v>1419</v>
      </c>
      <c r="E441" s="478">
        <v>42543.22</v>
      </c>
      <c r="F441" s="478">
        <v>0</v>
      </c>
      <c r="G441" s="478">
        <v>42543.22</v>
      </c>
      <c r="H441" s="477" t="s">
        <v>1871</v>
      </c>
    </row>
    <row r="442" spans="1:8" ht="15" x14ac:dyDescent="0.2">
      <c r="A442" s="477" t="s">
        <v>2580</v>
      </c>
      <c r="B442" s="477">
        <v>72110500270</v>
      </c>
      <c r="C442" s="477" t="s">
        <v>2581</v>
      </c>
      <c r="D442" s="477" t="s">
        <v>1419</v>
      </c>
      <c r="E442" s="478">
        <v>8545.7900000000009</v>
      </c>
      <c r="F442" s="478">
        <v>0</v>
      </c>
      <c r="G442" s="478">
        <v>8545.7900000000009</v>
      </c>
      <c r="H442" s="477" t="s">
        <v>1871</v>
      </c>
    </row>
    <row r="443" spans="1:8" ht="15" x14ac:dyDescent="0.2">
      <c r="A443" s="477" t="s">
        <v>2582</v>
      </c>
      <c r="B443" s="477">
        <v>72110500280</v>
      </c>
      <c r="C443" s="477" t="s">
        <v>2583</v>
      </c>
      <c r="D443" s="477" t="s">
        <v>1419</v>
      </c>
      <c r="E443" s="478">
        <v>16088109.390000001</v>
      </c>
      <c r="F443" s="478">
        <v>469673.49</v>
      </c>
      <c r="G443" s="478">
        <v>15618435.9</v>
      </c>
      <c r="H443" s="477" t="s">
        <v>1871</v>
      </c>
    </row>
    <row r="444" spans="1:8" ht="15" x14ac:dyDescent="0.2">
      <c r="A444" s="477" t="s">
        <v>2584</v>
      </c>
      <c r="B444" s="477">
        <v>72110600010</v>
      </c>
      <c r="C444" s="477" t="s">
        <v>2585</v>
      </c>
      <c r="D444" s="477" t="s">
        <v>1419</v>
      </c>
      <c r="E444" s="478">
        <v>3202886.8</v>
      </c>
      <c r="F444" s="478">
        <v>5159.0600000000004</v>
      </c>
      <c r="G444" s="478">
        <v>3197727.74</v>
      </c>
      <c r="H444" s="477" t="s">
        <v>1871</v>
      </c>
    </row>
    <row r="445" spans="1:8" ht="15" x14ac:dyDescent="0.2">
      <c r="A445" s="477" t="s">
        <v>2586</v>
      </c>
      <c r="B445" s="477">
        <v>72110600020</v>
      </c>
      <c r="C445" s="477" t="s">
        <v>2587</v>
      </c>
      <c r="D445" s="477" t="s">
        <v>1419</v>
      </c>
      <c r="E445" s="478">
        <v>572342.85</v>
      </c>
      <c r="F445" s="478">
        <v>0</v>
      </c>
      <c r="G445" s="478">
        <v>572342.85</v>
      </c>
      <c r="H445" s="477" t="s">
        <v>1871</v>
      </c>
    </row>
    <row r="446" spans="1:8" ht="15" x14ac:dyDescent="0.2">
      <c r="A446" s="477" t="s">
        <v>2588</v>
      </c>
      <c r="B446" s="477">
        <v>72110600030</v>
      </c>
      <c r="C446" s="477" t="s">
        <v>2589</v>
      </c>
      <c r="D446" s="477" t="s">
        <v>1419</v>
      </c>
      <c r="E446" s="478">
        <v>251530.02</v>
      </c>
      <c r="F446" s="478">
        <v>0</v>
      </c>
      <c r="G446" s="478">
        <v>251530.02</v>
      </c>
      <c r="H446" s="477" t="s">
        <v>1871</v>
      </c>
    </row>
    <row r="447" spans="1:8" ht="15" x14ac:dyDescent="0.2">
      <c r="A447" s="477" t="s">
        <v>2590</v>
      </c>
      <c r="B447" s="477">
        <v>72110600040</v>
      </c>
      <c r="C447" s="477" t="s">
        <v>2591</v>
      </c>
      <c r="D447" s="477" t="s">
        <v>1419</v>
      </c>
      <c r="E447" s="478">
        <v>295933.65999999997</v>
      </c>
      <c r="F447" s="478">
        <v>0</v>
      </c>
      <c r="G447" s="478">
        <v>295933.65999999997</v>
      </c>
      <c r="H447" s="477" t="s">
        <v>1871</v>
      </c>
    </row>
    <row r="448" spans="1:8" ht="15" x14ac:dyDescent="0.2">
      <c r="A448" s="477" t="s">
        <v>2592</v>
      </c>
      <c r="B448" s="477">
        <v>72110600050</v>
      </c>
      <c r="C448" s="477" t="s">
        <v>2593</v>
      </c>
      <c r="D448" s="477" t="s">
        <v>1419</v>
      </c>
      <c r="E448" s="478">
        <v>16516.439999999999</v>
      </c>
      <c r="F448" s="478">
        <v>0</v>
      </c>
      <c r="G448" s="478">
        <v>16516.439999999999</v>
      </c>
      <c r="H448" s="477" t="s">
        <v>1871</v>
      </c>
    </row>
    <row r="449" spans="1:8" ht="15" x14ac:dyDescent="0.2">
      <c r="A449" s="477" t="s">
        <v>2594</v>
      </c>
      <c r="B449" s="477">
        <v>72110600060</v>
      </c>
      <c r="C449" s="477" t="s">
        <v>2595</v>
      </c>
      <c r="D449" s="477" t="s">
        <v>1419</v>
      </c>
      <c r="E449" s="478">
        <v>3106</v>
      </c>
      <c r="F449" s="478">
        <v>0</v>
      </c>
      <c r="G449" s="478">
        <v>3106</v>
      </c>
      <c r="H449" s="477" t="s">
        <v>1871</v>
      </c>
    </row>
    <row r="450" spans="1:8" ht="15" x14ac:dyDescent="0.2">
      <c r="A450" s="477" t="s">
        <v>3781</v>
      </c>
      <c r="B450" s="477">
        <v>72110600070</v>
      </c>
      <c r="C450" s="477" t="s">
        <v>3782</v>
      </c>
      <c r="D450" s="477" t="s">
        <v>1419</v>
      </c>
      <c r="E450" s="478">
        <v>828.68</v>
      </c>
      <c r="F450" s="478">
        <v>0</v>
      </c>
      <c r="G450" s="478">
        <v>828.68</v>
      </c>
      <c r="H450" s="477" t="s">
        <v>1871</v>
      </c>
    </row>
    <row r="451" spans="1:8" ht="15" x14ac:dyDescent="0.2">
      <c r="A451" s="477" t="s">
        <v>2596</v>
      </c>
      <c r="B451" s="477">
        <v>72110600080</v>
      </c>
      <c r="C451" s="477" t="s">
        <v>2597</v>
      </c>
      <c r="D451" s="477" t="s">
        <v>1419</v>
      </c>
      <c r="E451" s="478">
        <v>1318625.25</v>
      </c>
      <c r="F451" s="478">
        <v>73429.56</v>
      </c>
      <c r="G451" s="478">
        <v>1245195.69</v>
      </c>
      <c r="H451" s="477" t="s">
        <v>1871</v>
      </c>
    </row>
    <row r="452" spans="1:8" ht="15" x14ac:dyDescent="0.2">
      <c r="A452" s="477" t="s">
        <v>2598</v>
      </c>
      <c r="B452" s="477">
        <v>72110600110</v>
      </c>
      <c r="C452" s="477" t="s">
        <v>2599</v>
      </c>
      <c r="D452" s="477" t="s">
        <v>1419</v>
      </c>
      <c r="E452" s="478">
        <v>1040041.97</v>
      </c>
      <c r="F452" s="478">
        <v>4161.8100000000004</v>
      </c>
      <c r="G452" s="478">
        <v>1035880.16</v>
      </c>
      <c r="H452" s="477" t="s">
        <v>1871</v>
      </c>
    </row>
    <row r="453" spans="1:8" ht="15" x14ac:dyDescent="0.2">
      <c r="A453" s="477" t="s">
        <v>2600</v>
      </c>
      <c r="B453" s="477">
        <v>72110600120</v>
      </c>
      <c r="C453" s="477" t="s">
        <v>2601</v>
      </c>
      <c r="D453" s="477" t="s">
        <v>1419</v>
      </c>
      <c r="E453" s="478">
        <v>5381.48</v>
      </c>
      <c r="F453" s="478">
        <v>0</v>
      </c>
      <c r="G453" s="478">
        <v>5381.48</v>
      </c>
      <c r="H453" s="477" t="s">
        <v>1871</v>
      </c>
    </row>
    <row r="454" spans="1:8" ht="15" x14ac:dyDescent="0.2">
      <c r="A454" s="477" t="s">
        <v>2602</v>
      </c>
      <c r="B454" s="477">
        <v>72110600130</v>
      </c>
      <c r="C454" s="477" t="s">
        <v>2603</v>
      </c>
      <c r="D454" s="477" t="s">
        <v>1419</v>
      </c>
      <c r="E454" s="478">
        <v>37466.44</v>
      </c>
      <c r="F454" s="478">
        <v>0</v>
      </c>
      <c r="G454" s="478">
        <v>37466.44</v>
      </c>
      <c r="H454" s="477" t="s">
        <v>1871</v>
      </c>
    </row>
    <row r="455" spans="1:8" ht="15" x14ac:dyDescent="0.2">
      <c r="A455" s="477" t="s">
        <v>2604</v>
      </c>
      <c r="B455" s="477">
        <v>72110600140</v>
      </c>
      <c r="C455" s="477" t="s">
        <v>2605</v>
      </c>
      <c r="D455" s="477" t="s">
        <v>1419</v>
      </c>
      <c r="E455" s="478">
        <v>58921.77</v>
      </c>
      <c r="F455" s="478">
        <v>0</v>
      </c>
      <c r="G455" s="478">
        <v>58921.77</v>
      </c>
      <c r="H455" s="477" t="s">
        <v>1871</v>
      </c>
    </row>
    <row r="456" spans="1:8" ht="15" x14ac:dyDescent="0.2">
      <c r="A456" s="477" t="s">
        <v>3783</v>
      </c>
      <c r="B456" s="477">
        <v>72110600150</v>
      </c>
      <c r="C456" s="477" t="s">
        <v>3784</v>
      </c>
      <c r="D456" s="477" t="s">
        <v>1419</v>
      </c>
      <c r="E456" s="478">
        <v>606.46</v>
      </c>
      <c r="F456" s="478">
        <v>0</v>
      </c>
      <c r="G456" s="478">
        <v>606.46</v>
      </c>
      <c r="H456" s="477" t="s">
        <v>1871</v>
      </c>
    </row>
    <row r="457" spans="1:8" ht="15" x14ac:dyDescent="0.2">
      <c r="A457" s="477" t="s">
        <v>2606</v>
      </c>
      <c r="B457" s="477">
        <v>72110600180</v>
      </c>
      <c r="C457" s="477" t="s">
        <v>2607</v>
      </c>
      <c r="D457" s="477" t="s">
        <v>1419</v>
      </c>
      <c r="E457" s="478">
        <v>348997.61</v>
      </c>
      <c r="F457" s="478">
        <v>20175.21</v>
      </c>
      <c r="G457" s="478">
        <v>328822.40000000002</v>
      </c>
      <c r="H457" s="477" t="s">
        <v>1871</v>
      </c>
    </row>
    <row r="458" spans="1:8" ht="15" x14ac:dyDescent="0.2">
      <c r="A458" s="477" t="s">
        <v>2608</v>
      </c>
      <c r="B458" s="477">
        <v>72110600210</v>
      </c>
      <c r="C458" s="477" t="s">
        <v>2609</v>
      </c>
      <c r="D458" s="477" t="s">
        <v>1419</v>
      </c>
      <c r="E458" s="478">
        <v>2675487.1</v>
      </c>
      <c r="F458" s="478">
        <v>4743.12</v>
      </c>
      <c r="G458" s="478">
        <v>2670743.98</v>
      </c>
      <c r="H458" s="477" t="s">
        <v>1871</v>
      </c>
    </row>
    <row r="459" spans="1:8" ht="15" x14ac:dyDescent="0.2">
      <c r="A459" s="477" t="s">
        <v>3785</v>
      </c>
      <c r="B459" s="477">
        <v>72110600235</v>
      </c>
      <c r="C459" s="477" t="s">
        <v>3786</v>
      </c>
      <c r="D459" s="477" t="s">
        <v>1419</v>
      </c>
      <c r="E459" s="478">
        <v>418943.47</v>
      </c>
      <c r="F459" s="478">
        <v>5.19</v>
      </c>
      <c r="G459" s="478">
        <v>418938.28</v>
      </c>
      <c r="H459" s="477" t="s">
        <v>1871</v>
      </c>
    </row>
    <row r="460" spans="1:8" ht="15" x14ac:dyDescent="0.2">
      <c r="A460" s="477" t="s">
        <v>3787</v>
      </c>
      <c r="B460" s="477">
        <v>72110600245</v>
      </c>
      <c r="C460" s="477" t="s">
        <v>3788</v>
      </c>
      <c r="D460" s="477" t="s">
        <v>1419</v>
      </c>
      <c r="E460" s="478">
        <v>108623.66</v>
      </c>
      <c r="F460" s="478">
        <v>0</v>
      </c>
      <c r="G460" s="478">
        <v>108623.66</v>
      </c>
      <c r="H460" s="477" t="s">
        <v>1871</v>
      </c>
    </row>
    <row r="461" spans="1:8" ht="15" x14ac:dyDescent="0.2">
      <c r="A461" s="477" t="s">
        <v>2616</v>
      </c>
      <c r="B461" s="477">
        <v>72110600250</v>
      </c>
      <c r="C461" s="477" t="s">
        <v>2617</v>
      </c>
      <c r="D461" s="477" t="s">
        <v>1419</v>
      </c>
      <c r="E461" s="478">
        <v>2998.49</v>
      </c>
      <c r="F461" s="478">
        <v>0</v>
      </c>
      <c r="G461" s="478">
        <v>2998.49</v>
      </c>
      <c r="H461" s="477" t="s">
        <v>1871</v>
      </c>
    </row>
    <row r="462" spans="1:8" ht="15" x14ac:dyDescent="0.2">
      <c r="A462" s="477" t="s">
        <v>3789</v>
      </c>
      <c r="B462" s="477">
        <v>72110600260</v>
      </c>
      <c r="C462" s="477" t="s">
        <v>3790</v>
      </c>
      <c r="D462" s="477" t="s">
        <v>1419</v>
      </c>
      <c r="E462" s="478">
        <v>2352.62</v>
      </c>
      <c r="F462" s="478">
        <v>0</v>
      </c>
      <c r="G462" s="478">
        <v>2352.62</v>
      </c>
      <c r="H462" s="477" t="s">
        <v>1871</v>
      </c>
    </row>
    <row r="463" spans="1:8" ht="15" x14ac:dyDescent="0.2">
      <c r="A463" s="477" t="s">
        <v>3791</v>
      </c>
      <c r="B463" s="477">
        <v>72110600270</v>
      </c>
      <c r="C463" s="477" t="s">
        <v>3792</v>
      </c>
      <c r="D463" s="477" t="s">
        <v>1419</v>
      </c>
      <c r="E463" s="478">
        <v>559.91999999999996</v>
      </c>
      <c r="F463" s="478">
        <v>0</v>
      </c>
      <c r="G463" s="478">
        <v>559.91999999999996</v>
      </c>
      <c r="H463" s="477" t="s">
        <v>1871</v>
      </c>
    </row>
    <row r="464" spans="1:8" ht="15" x14ac:dyDescent="0.2">
      <c r="A464" s="477" t="s">
        <v>2618</v>
      </c>
      <c r="B464" s="477">
        <v>72110600280</v>
      </c>
      <c r="C464" s="477" t="s">
        <v>2619</v>
      </c>
      <c r="D464" s="477" t="s">
        <v>1419</v>
      </c>
      <c r="E464" s="478">
        <v>964430.67</v>
      </c>
      <c r="F464" s="478">
        <v>53414.05</v>
      </c>
      <c r="G464" s="478">
        <v>911016.62</v>
      </c>
      <c r="H464" s="477" t="s">
        <v>1871</v>
      </c>
    </row>
    <row r="465" spans="1:8" ht="15" x14ac:dyDescent="0.2">
      <c r="A465" s="477" t="s">
        <v>2620</v>
      </c>
      <c r="B465" s="477">
        <v>72410500110</v>
      </c>
      <c r="C465" s="477" t="s">
        <v>2621</v>
      </c>
      <c r="D465" s="477" t="s">
        <v>1419</v>
      </c>
      <c r="E465" s="478">
        <v>181046.2</v>
      </c>
      <c r="F465" s="478">
        <v>410.22</v>
      </c>
      <c r="G465" s="478">
        <v>180635.98</v>
      </c>
      <c r="H465" s="477" t="s">
        <v>1871</v>
      </c>
    </row>
    <row r="466" spans="1:8" ht="15" x14ac:dyDescent="0.2">
      <c r="A466" s="477" t="s">
        <v>2622</v>
      </c>
      <c r="B466" s="477">
        <v>72410500120</v>
      </c>
      <c r="C466" s="477" t="s">
        <v>2623</v>
      </c>
      <c r="D466" s="477" t="s">
        <v>1419</v>
      </c>
      <c r="E466" s="478">
        <v>106279.26</v>
      </c>
      <c r="F466" s="478">
        <v>0</v>
      </c>
      <c r="G466" s="478">
        <v>106279.26</v>
      </c>
      <c r="H466" s="477" t="s">
        <v>1871</v>
      </c>
    </row>
    <row r="467" spans="1:8" ht="15" x14ac:dyDescent="0.2">
      <c r="A467" s="477" t="s">
        <v>2624</v>
      </c>
      <c r="B467" s="477">
        <v>72410500140</v>
      </c>
      <c r="C467" s="477" t="s">
        <v>2625</v>
      </c>
      <c r="D467" s="477" t="s">
        <v>1419</v>
      </c>
      <c r="E467" s="478">
        <v>28438.46</v>
      </c>
      <c r="F467" s="478">
        <v>0</v>
      </c>
      <c r="G467" s="478">
        <v>28438.46</v>
      </c>
      <c r="H467" s="477" t="s">
        <v>1871</v>
      </c>
    </row>
    <row r="468" spans="1:8" ht="15" x14ac:dyDescent="0.2">
      <c r="A468" s="477" t="s">
        <v>3793</v>
      </c>
      <c r="B468" s="477">
        <v>72410500150</v>
      </c>
      <c r="C468" s="477" t="s">
        <v>3794</v>
      </c>
      <c r="D468" s="477" t="s">
        <v>1419</v>
      </c>
      <c r="E468" s="478">
        <v>6250</v>
      </c>
      <c r="F468" s="478">
        <v>0</v>
      </c>
      <c r="G468" s="478">
        <v>6250</v>
      </c>
      <c r="H468" s="477" t="s">
        <v>1871</v>
      </c>
    </row>
    <row r="469" spans="1:8" ht="15" x14ac:dyDescent="0.2">
      <c r="A469" s="477" t="s">
        <v>2626</v>
      </c>
      <c r="B469" s="477">
        <v>72410500180</v>
      </c>
      <c r="C469" s="477" t="s">
        <v>2627</v>
      </c>
      <c r="D469" s="477" t="s">
        <v>1419</v>
      </c>
      <c r="E469" s="478">
        <v>89173.21</v>
      </c>
      <c r="F469" s="478">
        <v>4017.68</v>
      </c>
      <c r="G469" s="478">
        <v>85155.53</v>
      </c>
      <c r="H469" s="477" t="s">
        <v>1871</v>
      </c>
    </row>
    <row r="470" spans="1:8" ht="15" x14ac:dyDescent="0.2">
      <c r="A470" s="477" t="s">
        <v>2628</v>
      </c>
      <c r="B470" s="477">
        <v>72410500210</v>
      </c>
      <c r="C470" s="477" t="s">
        <v>2629</v>
      </c>
      <c r="D470" s="477" t="s">
        <v>1419</v>
      </c>
      <c r="E470" s="478">
        <v>118050.96</v>
      </c>
      <c r="F470" s="478">
        <v>0</v>
      </c>
      <c r="G470" s="478">
        <v>118050.96</v>
      </c>
      <c r="H470" s="477" t="s">
        <v>1871</v>
      </c>
    </row>
    <row r="471" spans="1:8" ht="15" x14ac:dyDescent="0.2">
      <c r="A471" s="477" t="s">
        <v>3795</v>
      </c>
      <c r="B471" s="477">
        <v>72410500235</v>
      </c>
      <c r="C471" s="477" t="s">
        <v>3796</v>
      </c>
      <c r="D471" s="477" t="s">
        <v>1419</v>
      </c>
      <c r="E471" s="478">
        <v>49336.03</v>
      </c>
      <c r="F471" s="478">
        <v>0</v>
      </c>
      <c r="G471" s="478">
        <v>49336.03</v>
      </c>
      <c r="H471" s="477" t="s">
        <v>1871</v>
      </c>
    </row>
    <row r="472" spans="1:8" ht="15" x14ac:dyDescent="0.2">
      <c r="A472" s="477" t="s">
        <v>3797</v>
      </c>
      <c r="B472" s="477">
        <v>72410500245</v>
      </c>
      <c r="C472" s="477" t="s">
        <v>3798</v>
      </c>
      <c r="D472" s="477" t="s">
        <v>1419</v>
      </c>
      <c r="E472" s="478">
        <v>10083.129999999999</v>
      </c>
      <c r="F472" s="478">
        <v>0</v>
      </c>
      <c r="G472" s="478">
        <v>10083.129999999999</v>
      </c>
      <c r="H472" s="477" t="s">
        <v>1871</v>
      </c>
    </row>
    <row r="473" spans="1:8" ht="15" x14ac:dyDescent="0.2">
      <c r="A473" s="477" t="s">
        <v>2634</v>
      </c>
      <c r="B473" s="477">
        <v>72410500280</v>
      </c>
      <c r="C473" s="477" t="s">
        <v>2635</v>
      </c>
      <c r="D473" s="477" t="s">
        <v>1419</v>
      </c>
      <c r="E473" s="478">
        <v>38718.959999999999</v>
      </c>
      <c r="F473" s="478">
        <v>2534.89</v>
      </c>
      <c r="G473" s="478">
        <v>36184.07</v>
      </c>
      <c r="H473" s="477" t="s">
        <v>1871</v>
      </c>
    </row>
    <row r="474" spans="1:8" ht="15" x14ac:dyDescent="0.2">
      <c r="A474" s="477" t="s">
        <v>2636</v>
      </c>
      <c r="B474" s="477">
        <v>72710500110</v>
      </c>
      <c r="C474" s="477" t="s">
        <v>2637</v>
      </c>
      <c r="D474" s="477" t="s">
        <v>1419</v>
      </c>
      <c r="E474" s="478">
        <v>111568.06</v>
      </c>
      <c r="F474" s="478">
        <v>3948.26</v>
      </c>
      <c r="G474" s="478">
        <v>107619.8</v>
      </c>
      <c r="H474" s="477" t="s">
        <v>1871</v>
      </c>
    </row>
    <row r="475" spans="1:8" ht="15" x14ac:dyDescent="0.2">
      <c r="A475" s="477" t="s">
        <v>2638</v>
      </c>
      <c r="B475" s="477">
        <v>72710500120</v>
      </c>
      <c r="C475" s="477" t="s">
        <v>2639</v>
      </c>
      <c r="D475" s="477" t="s">
        <v>1419</v>
      </c>
      <c r="E475" s="478">
        <v>36568.379999999997</v>
      </c>
      <c r="F475" s="478">
        <v>0</v>
      </c>
      <c r="G475" s="478">
        <v>36568.379999999997</v>
      </c>
      <c r="H475" s="477" t="s">
        <v>1871</v>
      </c>
    </row>
    <row r="476" spans="1:8" ht="15" x14ac:dyDescent="0.2">
      <c r="A476" s="477" t="s">
        <v>2640</v>
      </c>
      <c r="B476" s="477">
        <v>72710500130</v>
      </c>
      <c r="C476" s="477" t="s">
        <v>2641</v>
      </c>
      <c r="D476" s="477" t="s">
        <v>1419</v>
      </c>
      <c r="E476" s="478">
        <v>118.78</v>
      </c>
      <c r="F476" s="478">
        <v>0</v>
      </c>
      <c r="G476" s="478">
        <v>118.78</v>
      </c>
      <c r="H476" s="477" t="s">
        <v>1871</v>
      </c>
    </row>
    <row r="477" spans="1:8" ht="15" x14ac:dyDescent="0.2">
      <c r="A477" s="477" t="s">
        <v>2642</v>
      </c>
      <c r="B477" s="477">
        <v>72710500140</v>
      </c>
      <c r="C477" s="477" t="s">
        <v>2643</v>
      </c>
      <c r="D477" s="477" t="s">
        <v>1419</v>
      </c>
      <c r="E477" s="478">
        <v>16350.57</v>
      </c>
      <c r="F477" s="478">
        <v>0</v>
      </c>
      <c r="G477" s="478">
        <v>16350.57</v>
      </c>
      <c r="H477" s="477" t="s">
        <v>1871</v>
      </c>
    </row>
    <row r="478" spans="1:8" ht="15" x14ac:dyDescent="0.2">
      <c r="A478" s="477" t="s">
        <v>2644</v>
      </c>
      <c r="B478" s="477">
        <v>72710500180</v>
      </c>
      <c r="C478" s="477" t="s">
        <v>2645</v>
      </c>
      <c r="D478" s="477" t="s">
        <v>1419</v>
      </c>
      <c r="E478" s="478">
        <v>44076.55</v>
      </c>
      <c r="F478" s="478">
        <v>1275.54</v>
      </c>
      <c r="G478" s="478">
        <v>42801.01</v>
      </c>
      <c r="H478" s="477" t="s">
        <v>1871</v>
      </c>
    </row>
    <row r="479" spans="1:8" ht="15" x14ac:dyDescent="0.2">
      <c r="A479" s="477" t="s">
        <v>2646</v>
      </c>
      <c r="B479" s="477">
        <v>72710500210</v>
      </c>
      <c r="C479" s="477" t="s">
        <v>2647</v>
      </c>
      <c r="D479" s="477" t="s">
        <v>1419</v>
      </c>
      <c r="E479" s="478">
        <v>9426673.8699999992</v>
      </c>
      <c r="F479" s="478">
        <v>2214.2399999999998</v>
      </c>
      <c r="G479" s="478">
        <v>9424459.6300000008</v>
      </c>
      <c r="H479" s="477" t="s">
        <v>1871</v>
      </c>
    </row>
    <row r="480" spans="1:8" ht="15" x14ac:dyDescent="0.2">
      <c r="A480" s="477" t="s">
        <v>3799</v>
      </c>
      <c r="B480" s="477">
        <v>72710500235</v>
      </c>
      <c r="C480" s="477" t="s">
        <v>3800</v>
      </c>
      <c r="D480" s="477" t="s">
        <v>1419</v>
      </c>
      <c r="E480" s="478">
        <v>1170624.22</v>
      </c>
      <c r="F480" s="478">
        <v>0</v>
      </c>
      <c r="G480" s="478">
        <v>1170624.22</v>
      </c>
      <c r="H480" s="477" t="s">
        <v>1871</v>
      </c>
    </row>
    <row r="481" spans="1:8" ht="15" x14ac:dyDescent="0.2">
      <c r="A481" s="477" t="s">
        <v>3801</v>
      </c>
      <c r="B481" s="477">
        <v>72710500245</v>
      </c>
      <c r="C481" s="477" t="s">
        <v>3802</v>
      </c>
      <c r="D481" s="477" t="s">
        <v>1419</v>
      </c>
      <c r="E481" s="478">
        <v>1359362.61</v>
      </c>
      <c r="F481" s="478">
        <v>104.42</v>
      </c>
      <c r="G481" s="478">
        <v>1359258.19</v>
      </c>
      <c r="H481" s="477" t="s">
        <v>1871</v>
      </c>
    </row>
    <row r="482" spans="1:8" ht="15" x14ac:dyDescent="0.2">
      <c r="A482" s="477" t="s">
        <v>2654</v>
      </c>
      <c r="B482" s="477">
        <v>72710500250</v>
      </c>
      <c r="C482" s="477" t="s">
        <v>2655</v>
      </c>
      <c r="D482" s="477" t="s">
        <v>1419</v>
      </c>
      <c r="E482" s="478">
        <v>40511.22</v>
      </c>
      <c r="F482" s="478">
        <v>0</v>
      </c>
      <c r="G482" s="478">
        <v>40511.22</v>
      </c>
      <c r="H482" s="477" t="s">
        <v>1871</v>
      </c>
    </row>
    <row r="483" spans="1:8" ht="15" x14ac:dyDescent="0.2">
      <c r="A483" s="477" t="s">
        <v>2656</v>
      </c>
      <c r="B483" s="477">
        <v>72710500260</v>
      </c>
      <c r="C483" s="477" t="s">
        <v>2657</v>
      </c>
      <c r="D483" s="477" t="s">
        <v>1419</v>
      </c>
      <c r="E483" s="478">
        <v>7371.86</v>
      </c>
      <c r="F483" s="478">
        <v>0</v>
      </c>
      <c r="G483" s="478">
        <v>7371.86</v>
      </c>
      <c r="H483" s="477" t="s">
        <v>1871</v>
      </c>
    </row>
    <row r="484" spans="1:8" ht="15" x14ac:dyDescent="0.2">
      <c r="A484" s="477" t="s">
        <v>2658</v>
      </c>
      <c r="B484" s="477">
        <v>72710500270</v>
      </c>
      <c r="C484" s="477" t="s">
        <v>2659</v>
      </c>
      <c r="D484" s="477" t="s">
        <v>1419</v>
      </c>
      <c r="E484" s="478">
        <v>899.02</v>
      </c>
      <c r="F484" s="478">
        <v>0</v>
      </c>
      <c r="G484" s="478">
        <v>899.02</v>
      </c>
      <c r="H484" s="477" t="s">
        <v>1871</v>
      </c>
    </row>
    <row r="485" spans="1:8" ht="15" x14ac:dyDescent="0.2">
      <c r="A485" s="477" t="s">
        <v>2660</v>
      </c>
      <c r="B485" s="477">
        <v>72710500280</v>
      </c>
      <c r="C485" s="477" t="s">
        <v>2661</v>
      </c>
      <c r="D485" s="477" t="s">
        <v>1419</v>
      </c>
      <c r="E485" s="478">
        <v>3323799.91</v>
      </c>
      <c r="F485" s="478">
        <v>93562.4</v>
      </c>
      <c r="G485" s="478">
        <v>3230237.51</v>
      </c>
      <c r="H485" s="477" t="s">
        <v>1871</v>
      </c>
    </row>
    <row r="486" spans="1:8" ht="15" x14ac:dyDescent="0.2">
      <c r="A486" s="477" t="s">
        <v>2662</v>
      </c>
      <c r="B486" s="477">
        <v>72710600210</v>
      </c>
      <c r="C486" s="477" t="s">
        <v>2663</v>
      </c>
      <c r="D486" s="477" t="s">
        <v>1419</v>
      </c>
      <c r="E486" s="478">
        <v>4093958.34</v>
      </c>
      <c r="F486" s="478">
        <v>2129.54</v>
      </c>
      <c r="G486" s="478">
        <v>4091828.8</v>
      </c>
      <c r="H486" s="477" t="s">
        <v>1871</v>
      </c>
    </row>
    <row r="487" spans="1:8" ht="15" x14ac:dyDescent="0.2">
      <c r="A487" s="477" t="s">
        <v>3803</v>
      </c>
      <c r="B487" s="477">
        <v>72710600235</v>
      </c>
      <c r="C487" s="477" t="s">
        <v>3804</v>
      </c>
      <c r="D487" s="477" t="s">
        <v>1419</v>
      </c>
      <c r="E487" s="478">
        <v>605193.49</v>
      </c>
      <c r="F487" s="478">
        <v>0</v>
      </c>
      <c r="G487" s="478">
        <v>605193.49</v>
      </c>
      <c r="H487" s="477" t="s">
        <v>1871</v>
      </c>
    </row>
    <row r="488" spans="1:8" ht="15" x14ac:dyDescent="0.2">
      <c r="A488" s="477" t="s">
        <v>3805</v>
      </c>
      <c r="B488" s="477">
        <v>72710600245</v>
      </c>
      <c r="C488" s="477" t="s">
        <v>3806</v>
      </c>
      <c r="D488" s="477" t="s">
        <v>1419</v>
      </c>
      <c r="E488" s="478">
        <v>193592.54</v>
      </c>
      <c r="F488" s="478">
        <v>0</v>
      </c>
      <c r="G488" s="478">
        <v>193592.54</v>
      </c>
      <c r="H488" s="477" t="s">
        <v>1871</v>
      </c>
    </row>
    <row r="489" spans="1:8" ht="15" x14ac:dyDescent="0.2">
      <c r="A489" s="477" t="s">
        <v>2670</v>
      </c>
      <c r="B489" s="477">
        <v>72710600250</v>
      </c>
      <c r="C489" s="477" t="s">
        <v>2671</v>
      </c>
      <c r="D489" s="477" t="s">
        <v>1419</v>
      </c>
      <c r="E489" s="478">
        <v>2068.56</v>
      </c>
      <c r="F489" s="478">
        <v>0</v>
      </c>
      <c r="G489" s="478">
        <v>2068.56</v>
      </c>
      <c r="H489" s="477" t="s">
        <v>1871</v>
      </c>
    </row>
    <row r="490" spans="1:8" ht="15" x14ac:dyDescent="0.2">
      <c r="A490" s="477" t="s">
        <v>2672</v>
      </c>
      <c r="B490" s="477">
        <v>72710600280</v>
      </c>
      <c r="C490" s="477" t="s">
        <v>2673</v>
      </c>
      <c r="D490" s="477" t="s">
        <v>1419</v>
      </c>
      <c r="E490" s="478">
        <v>1460193.69</v>
      </c>
      <c r="F490" s="478">
        <v>80380.100000000006</v>
      </c>
      <c r="G490" s="478">
        <v>1379813.59</v>
      </c>
      <c r="H490" s="477" t="s">
        <v>1871</v>
      </c>
    </row>
    <row r="491" spans="1:8" ht="15" x14ac:dyDescent="0.2">
      <c r="A491" s="477" t="s">
        <v>2674</v>
      </c>
      <c r="B491" s="477">
        <v>73010500110</v>
      </c>
      <c r="C491" s="477" t="s">
        <v>2675</v>
      </c>
      <c r="D491" s="477" t="s">
        <v>1419</v>
      </c>
      <c r="E491" s="478">
        <v>938536.19</v>
      </c>
      <c r="F491" s="478">
        <v>395.58</v>
      </c>
      <c r="G491" s="478">
        <v>938140.61</v>
      </c>
      <c r="H491" s="477" t="s">
        <v>1871</v>
      </c>
    </row>
    <row r="492" spans="1:8" ht="15" x14ac:dyDescent="0.2">
      <c r="A492" s="477" t="s">
        <v>2676</v>
      </c>
      <c r="B492" s="477">
        <v>73010500120</v>
      </c>
      <c r="C492" s="477" t="s">
        <v>2677</v>
      </c>
      <c r="D492" s="477" t="s">
        <v>1419</v>
      </c>
      <c r="E492" s="478">
        <v>439602.17</v>
      </c>
      <c r="F492" s="478">
        <v>16.37</v>
      </c>
      <c r="G492" s="478">
        <v>439585.8</v>
      </c>
      <c r="H492" s="477" t="s">
        <v>1871</v>
      </c>
    </row>
    <row r="493" spans="1:8" ht="15" x14ac:dyDescent="0.2">
      <c r="A493" s="477" t="s">
        <v>2678</v>
      </c>
      <c r="B493" s="477">
        <v>73010500130</v>
      </c>
      <c r="C493" s="477" t="s">
        <v>2679</v>
      </c>
      <c r="D493" s="477" t="s">
        <v>1419</v>
      </c>
      <c r="E493" s="478">
        <v>2400</v>
      </c>
      <c r="F493" s="478">
        <v>0</v>
      </c>
      <c r="G493" s="478">
        <v>2400</v>
      </c>
      <c r="H493" s="477" t="s">
        <v>1871</v>
      </c>
    </row>
    <row r="494" spans="1:8" ht="15" x14ac:dyDescent="0.2">
      <c r="A494" s="477" t="s">
        <v>2680</v>
      </c>
      <c r="B494" s="477">
        <v>73010500140</v>
      </c>
      <c r="C494" s="477" t="s">
        <v>2681</v>
      </c>
      <c r="D494" s="477" t="s">
        <v>1419</v>
      </c>
      <c r="E494" s="478">
        <v>140565.46</v>
      </c>
      <c r="F494" s="478">
        <v>0</v>
      </c>
      <c r="G494" s="478">
        <v>140565.46</v>
      </c>
      <c r="H494" s="477" t="s">
        <v>1871</v>
      </c>
    </row>
    <row r="495" spans="1:8" ht="15" x14ac:dyDescent="0.2">
      <c r="A495" s="477" t="s">
        <v>2682</v>
      </c>
      <c r="B495" s="477">
        <v>73010500150</v>
      </c>
      <c r="C495" s="477" t="s">
        <v>2683</v>
      </c>
      <c r="D495" s="477" t="s">
        <v>1419</v>
      </c>
      <c r="E495" s="478">
        <v>20130.2</v>
      </c>
      <c r="F495" s="478">
        <v>0</v>
      </c>
      <c r="G495" s="478">
        <v>20130.2</v>
      </c>
      <c r="H495" s="477" t="s">
        <v>1871</v>
      </c>
    </row>
    <row r="496" spans="1:8" ht="15" x14ac:dyDescent="0.2">
      <c r="A496" s="477" t="s">
        <v>2688</v>
      </c>
      <c r="B496" s="477">
        <v>73010500180</v>
      </c>
      <c r="C496" s="477" t="s">
        <v>2689</v>
      </c>
      <c r="D496" s="477" t="s">
        <v>1419</v>
      </c>
      <c r="E496" s="478">
        <v>422411.26</v>
      </c>
      <c r="F496" s="478">
        <v>12625.73</v>
      </c>
      <c r="G496" s="478">
        <v>409785.53</v>
      </c>
      <c r="H496" s="477" t="s">
        <v>1871</v>
      </c>
    </row>
    <row r="497" spans="1:8" ht="15" x14ac:dyDescent="0.2">
      <c r="A497" s="477" t="s">
        <v>2690</v>
      </c>
      <c r="B497" s="477">
        <v>73010500210</v>
      </c>
      <c r="C497" s="477" t="s">
        <v>2691</v>
      </c>
      <c r="D497" s="477" t="s">
        <v>1419</v>
      </c>
      <c r="E497" s="478">
        <v>5540610.46</v>
      </c>
      <c r="F497" s="478">
        <v>2736.64</v>
      </c>
      <c r="G497" s="478">
        <v>5537873.8200000003</v>
      </c>
      <c r="H497" s="477" t="s">
        <v>1871</v>
      </c>
    </row>
    <row r="498" spans="1:8" ht="15" x14ac:dyDescent="0.2">
      <c r="A498" s="477" t="s">
        <v>3807</v>
      </c>
      <c r="B498" s="477">
        <v>73010500235</v>
      </c>
      <c r="C498" s="477" t="s">
        <v>3808</v>
      </c>
      <c r="D498" s="477" t="s">
        <v>1419</v>
      </c>
      <c r="E498" s="478">
        <v>438061.06</v>
      </c>
      <c r="F498" s="478">
        <v>3390.73</v>
      </c>
      <c r="G498" s="478">
        <v>434670.33</v>
      </c>
      <c r="H498" s="477" t="s">
        <v>1871</v>
      </c>
    </row>
    <row r="499" spans="1:8" ht="15" x14ac:dyDescent="0.2">
      <c r="A499" s="477" t="s">
        <v>3809</v>
      </c>
      <c r="B499" s="477">
        <v>73010500245</v>
      </c>
      <c r="C499" s="477" t="s">
        <v>3810</v>
      </c>
      <c r="D499" s="477" t="s">
        <v>1419</v>
      </c>
      <c r="E499" s="478">
        <v>796125.78</v>
      </c>
      <c r="F499" s="478">
        <v>0</v>
      </c>
      <c r="G499" s="478">
        <v>796125.78</v>
      </c>
      <c r="H499" s="477" t="s">
        <v>1871</v>
      </c>
    </row>
    <row r="500" spans="1:8" ht="15" x14ac:dyDescent="0.2">
      <c r="A500" s="477" t="s">
        <v>2698</v>
      </c>
      <c r="B500" s="477">
        <v>73010500250</v>
      </c>
      <c r="C500" s="477" t="s">
        <v>2699</v>
      </c>
      <c r="D500" s="477" t="s">
        <v>1419</v>
      </c>
      <c r="E500" s="478">
        <v>8304.16</v>
      </c>
      <c r="F500" s="478">
        <v>0</v>
      </c>
      <c r="G500" s="478">
        <v>8304.16</v>
      </c>
      <c r="H500" s="477" t="s">
        <v>1871</v>
      </c>
    </row>
    <row r="501" spans="1:8" ht="15" x14ac:dyDescent="0.2">
      <c r="A501" s="477" t="s">
        <v>2700</v>
      </c>
      <c r="B501" s="477">
        <v>73010500260</v>
      </c>
      <c r="C501" s="477" t="s">
        <v>2701</v>
      </c>
      <c r="D501" s="477" t="s">
        <v>1419</v>
      </c>
      <c r="E501" s="478">
        <v>5257.98</v>
      </c>
      <c r="F501" s="478">
        <v>0</v>
      </c>
      <c r="G501" s="478">
        <v>5257.98</v>
      </c>
      <c r="H501" s="477" t="s">
        <v>1871</v>
      </c>
    </row>
    <row r="502" spans="1:8" ht="15" x14ac:dyDescent="0.2">
      <c r="A502" s="477" t="s">
        <v>2702</v>
      </c>
      <c r="B502" s="477">
        <v>73010500270</v>
      </c>
      <c r="C502" s="477" t="s">
        <v>2703</v>
      </c>
      <c r="D502" s="477" t="s">
        <v>1419</v>
      </c>
      <c r="E502" s="478">
        <v>1091.07</v>
      </c>
      <c r="F502" s="478">
        <v>0</v>
      </c>
      <c r="G502" s="478">
        <v>1091.07</v>
      </c>
      <c r="H502" s="477" t="s">
        <v>1871</v>
      </c>
    </row>
    <row r="503" spans="1:8" ht="15" x14ac:dyDescent="0.2">
      <c r="A503" s="477" t="s">
        <v>2704</v>
      </c>
      <c r="B503" s="477">
        <v>73010500280</v>
      </c>
      <c r="C503" s="477" t="s">
        <v>2705</v>
      </c>
      <c r="D503" s="477" t="s">
        <v>1419</v>
      </c>
      <c r="E503" s="478">
        <v>1888055.65</v>
      </c>
      <c r="F503" s="478">
        <v>40311.17</v>
      </c>
      <c r="G503" s="478">
        <v>1847744.48</v>
      </c>
      <c r="H503" s="477" t="s">
        <v>1871</v>
      </c>
    </row>
    <row r="504" spans="1:8" ht="15" x14ac:dyDescent="0.2">
      <c r="A504" s="477" t="s">
        <v>2706</v>
      </c>
      <c r="B504" s="477">
        <v>73010600110</v>
      </c>
      <c r="C504" s="477" t="s">
        <v>2707</v>
      </c>
      <c r="D504" s="477" t="s">
        <v>1419</v>
      </c>
      <c r="E504" s="478">
        <v>52151.1</v>
      </c>
      <c r="F504" s="478">
        <v>256.94</v>
      </c>
      <c r="G504" s="478">
        <v>51894.16</v>
      </c>
      <c r="H504" s="477" t="s">
        <v>1871</v>
      </c>
    </row>
    <row r="505" spans="1:8" ht="15" x14ac:dyDescent="0.2">
      <c r="A505" s="477" t="s">
        <v>2708</v>
      </c>
      <c r="B505" s="477">
        <v>73010600120</v>
      </c>
      <c r="C505" s="477" t="s">
        <v>2709</v>
      </c>
      <c r="D505" s="477" t="s">
        <v>1419</v>
      </c>
      <c r="E505" s="478">
        <v>7250.27</v>
      </c>
      <c r="F505" s="478">
        <v>0</v>
      </c>
      <c r="G505" s="478">
        <v>7250.27</v>
      </c>
      <c r="H505" s="477" t="s">
        <v>1871</v>
      </c>
    </row>
    <row r="506" spans="1:8" ht="15" x14ac:dyDescent="0.2">
      <c r="A506" s="477" t="s">
        <v>2710</v>
      </c>
      <c r="B506" s="477">
        <v>73010600140</v>
      </c>
      <c r="C506" s="477" t="s">
        <v>2711</v>
      </c>
      <c r="D506" s="477" t="s">
        <v>1419</v>
      </c>
      <c r="E506" s="478">
        <v>7742.84</v>
      </c>
      <c r="F506" s="478">
        <v>0</v>
      </c>
      <c r="G506" s="478">
        <v>7742.84</v>
      </c>
      <c r="H506" s="477" t="s">
        <v>1871</v>
      </c>
    </row>
    <row r="507" spans="1:8" ht="15" x14ac:dyDescent="0.2">
      <c r="A507" s="477" t="s">
        <v>2712</v>
      </c>
      <c r="B507" s="477">
        <v>73010600180</v>
      </c>
      <c r="C507" s="477" t="s">
        <v>2713</v>
      </c>
      <c r="D507" s="477" t="s">
        <v>1419</v>
      </c>
      <c r="E507" s="478">
        <v>20328.46</v>
      </c>
      <c r="F507" s="478">
        <v>1060.33</v>
      </c>
      <c r="G507" s="478">
        <v>19268.13</v>
      </c>
      <c r="H507" s="477" t="s">
        <v>1871</v>
      </c>
    </row>
    <row r="508" spans="1:8" ht="15" x14ac:dyDescent="0.2">
      <c r="A508" s="477" t="s">
        <v>2714</v>
      </c>
      <c r="B508" s="477">
        <v>73010600210</v>
      </c>
      <c r="C508" s="477" t="s">
        <v>2715</v>
      </c>
      <c r="D508" s="477" t="s">
        <v>1419</v>
      </c>
      <c r="E508" s="478">
        <v>464204.43</v>
      </c>
      <c r="F508" s="478">
        <v>1290.99</v>
      </c>
      <c r="G508" s="478">
        <v>462913.44</v>
      </c>
      <c r="H508" s="477" t="s">
        <v>1871</v>
      </c>
    </row>
    <row r="509" spans="1:8" ht="15" x14ac:dyDescent="0.2">
      <c r="A509" s="477" t="s">
        <v>3811</v>
      </c>
      <c r="B509" s="477">
        <v>73010600235</v>
      </c>
      <c r="C509" s="477" t="s">
        <v>3812</v>
      </c>
      <c r="D509" s="477" t="s">
        <v>1419</v>
      </c>
      <c r="E509" s="478">
        <v>23544.87</v>
      </c>
      <c r="F509" s="478">
        <v>0</v>
      </c>
      <c r="G509" s="478">
        <v>23544.87</v>
      </c>
      <c r="H509" s="477" t="s">
        <v>1871</v>
      </c>
    </row>
    <row r="510" spans="1:8" ht="15" x14ac:dyDescent="0.2">
      <c r="A510" s="477" t="s">
        <v>3813</v>
      </c>
      <c r="B510" s="477">
        <v>73010600245</v>
      </c>
      <c r="C510" s="477" t="s">
        <v>3814</v>
      </c>
      <c r="D510" s="477" t="s">
        <v>1419</v>
      </c>
      <c r="E510" s="478">
        <v>18858.86</v>
      </c>
      <c r="F510" s="478">
        <v>0</v>
      </c>
      <c r="G510" s="478">
        <v>18858.86</v>
      </c>
      <c r="H510" s="477" t="s">
        <v>1871</v>
      </c>
    </row>
    <row r="511" spans="1:8" ht="15" x14ac:dyDescent="0.2">
      <c r="A511" s="477" t="s">
        <v>2722</v>
      </c>
      <c r="B511" s="477">
        <v>73010600280</v>
      </c>
      <c r="C511" s="477" t="s">
        <v>2723</v>
      </c>
      <c r="D511" s="477" t="s">
        <v>1419</v>
      </c>
      <c r="E511" s="478">
        <v>151435.22</v>
      </c>
      <c r="F511" s="478">
        <v>9230.56</v>
      </c>
      <c r="G511" s="478">
        <v>142204.66</v>
      </c>
      <c r="H511" s="477" t="s">
        <v>1871</v>
      </c>
    </row>
    <row r="512" spans="1:8" ht="15" x14ac:dyDescent="0.2">
      <c r="A512" s="477" t="s">
        <v>2724</v>
      </c>
      <c r="B512" s="477">
        <v>73310000005</v>
      </c>
      <c r="C512" s="477" t="s">
        <v>919</v>
      </c>
      <c r="D512" s="477" t="s">
        <v>1419</v>
      </c>
      <c r="E512" s="478">
        <v>171971.36</v>
      </c>
      <c r="F512" s="478">
        <v>0</v>
      </c>
      <c r="G512" s="478">
        <v>171971.36</v>
      </c>
      <c r="H512" s="477" t="s">
        <v>1871</v>
      </c>
    </row>
    <row r="513" spans="1:8" ht="15" x14ac:dyDescent="0.2">
      <c r="A513" s="477" t="s">
        <v>2725</v>
      </c>
      <c r="B513" s="477">
        <v>73310000010</v>
      </c>
      <c r="C513" s="477" t="s">
        <v>920</v>
      </c>
      <c r="D513" s="477" t="s">
        <v>1419</v>
      </c>
      <c r="E513" s="478">
        <v>304.5</v>
      </c>
      <c r="F513" s="478">
        <v>0</v>
      </c>
      <c r="G513" s="478">
        <v>304.5</v>
      </c>
      <c r="H513" s="477" t="s">
        <v>1871</v>
      </c>
    </row>
    <row r="514" spans="1:8" ht="15" x14ac:dyDescent="0.2">
      <c r="A514" s="477" t="s">
        <v>2726</v>
      </c>
      <c r="B514" s="477">
        <v>73310000015</v>
      </c>
      <c r="C514" s="477" t="s">
        <v>921</v>
      </c>
      <c r="D514" s="477" t="s">
        <v>1419</v>
      </c>
      <c r="E514" s="478">
        <v>41477.620000000003</v>
      </c>
      <c r="F514" s="478">
        <v>0</v>
      </c>
      <c r="G514" s="478">
        <v>41477.620000000003</v>
      </c>
      <c r="H514" s="477" t="s">
        <v>1871</v>
      </c>
    </row>
    <row r="515" spans="1:8" ht="15" x14ac:dyDescent="0.2">
      <c r="A515" s="477" t="s">
        <v>3815</v>
      </c>
      <c r="B515" s="477">
        <v>73310000016</v>
      </c>
      <c r="C515" s="477" t="s">
        <v>3816</v>
      </c>
      <c r="D515" s="477" t="s">
        <v>1419</v>
      </c>
      <c r="E515" s="478">
        <v>24904.19</v>
      </c>
      <c r="F515" s="478">
        <v>24904.19</v>
      </c>
      <c r="G515" s="478">
        <v>0</v>
      </c>
      <c r="H515" s="477" t="s">
        <v>1789</v>
      </c>
    </row>
    <row r="516" spans="1:8" ht="15" x14ac:dyDescent="0.2">
      <c r="A516" s="477" t="s">
        <v>2727</v>
      </c>
      <c r="B516" s="477">
        <v>73310000020</v>
      </c>
      <c r="C516" s="477" t="s">
        <v>922</v>
      </c>
      <c r="D516" s="477" t="s">
        <v>1419</v>
      </c>
      <c r="E516" s="478">
        <v>123947.42</v>
      </c>
      <c r="F516" s="478">
        <v>0</v>
      </c>
      <c r="G516" s="478">
        <v>123947.42</v>
      </c>
      <c r="H516" s="477" t="s">
        <v>1871</v>
      </c>
    </row>
    <row r="517" spans="1:8" ht="15" x14ac:dyDescent="0.2">
      <c r="A517" s="477" t="s">
        <v>2728</v>
      </c>
      <c r="B517" s="477">
        <v>73310000025</v>
      </c>
      <c r="C517" s="477" t="s">
        <v>923</v>
      </c>
      <c r="D517" s="477" t="s">
        <v>1419</v>
      </c>
      <c r="E517" s="478">
        <v>3192.43</v>
      </c>
      <c r="F517" s="478">
        <v>0</v>
      </c>
      <c r="G517" s="478">
        <v>3192.43</v>
      </c>
      <c r="H517" s="477" t="s">
        <v>1871</v>
      </c>
    </row>
    <row r="518" spans="1:8" ht="15" x14ac:dyDescent="0.2">
      <c r="A518" s="477" t="s">
        <v>2729</v>
      </c>
      <c r="B518" s="477">
        <v>73310000030</v>
      </c>
      <c r="C518" s="477" t="s">
        <v>924</v>
      </c>
      <c r="D518" s="477" t="s">
        <v>1419</v>
      </c>
      <c r="E518" s="478">
        <v>16546.52</v>
      </c>
      <c r="F518" s="478">
        <v>0</v>
      </c>
      <c r="G518" s="478">
        <v>16546.52</v>
      </c>
      <c r="H518" s="477" t="s">
        <v>1871</v>
      </c>
    </row>
    <row r="519" spans="1:8" ht="15" x14ac:dyDescent="0.2">
      <c r="A519" s="477" t="s">
        <v>2730</v>
      </c>
      <c r="B519" s="477">
        <v>73310000035</v>
      </c>
      <c r="C519" s="477" t="s">
        <v>925</v>
      </c>
      <c r="D519" s="477" t="s">
        <v>1419</v>
      </c>
      <c r="E519" s="478">
        <v>123949.56</v>
      </c>
      <c r="F519" s="478">
        <v>0</v>
      </c>
      <c r="G519" s="478">
        <v>123949.56</v>
      </c>
      <c r="H519" s="477" t="s">
        <v>1871</v>
      </c>
    </row>
    <row r="520" spans="1:8" ht="15" x14ac:dyDescent="0.2">
      <c r="A520" s="477" t="s">
        <v>2731</v>
      </c>
      <c r="B520" s="477">
        <v>73310000040</v>
      </c>
      <c r="C520" s="477" t="s">
        <v>926</v>
      </c>
      <c r="D520" s="477" t="s">
        <v>1419</v>
      </c>
      <c r="E520" s="478">
        <v>539.70000000000005</v>
      </c>
      <c r="F520" s="478">
        <v>0</v>
      </c>
      <c r="G520" s="478">
        <v>539.70000000000005</v>
      </c>
      <c r="H520" s="477" t="s">
        <v>1871</v>
      </c>
    </row>
    <row r="521" spans="1:8" ht="15" x14ac:dyDescent="0.2">
      <c r="A521" s="477" t="s">
        <v>2732</v>
      </c>
      <c r="B521" s="477">
        <v>73310000045</v>
      </c>
      <c r="C521" s="477" t="s">
        <v>927</v>
      </c>
      <c r="D521" s="477" t="s">
        <v>1419</v>
      </c>
      <c r="E521" s="478">
        <v>33069.480000000003</v>
      </c>
      <c r="F521" s="478">
        <v>0</v>
      </c>
      <c r="G521" s="478">
        <v>33069.480000000003</v>
      </c>
      <c r="H521" s="477" t="s">
        <v>1871</v>
      </c>
    </row>
    <row r="522" spans="1:8" ht="15" x14ac:dyDescent="0.2">
      <c r="A522" s="477" t="s">
        <v>2733</v>
      </c>
      <c r="B522" s="477">
        <v>73310000065</v>
      </c>
      <c r="C522" s="477" t="s">
        <v>928</v>
      </c>
      <c r="D522" s="477" t="s">
        <v>1419</v>
      </c>
      <c r="E522" s="478">
        <v>37870.120000000003</v>
      </c>
      <c r="F522" s="478">
        <v>0</v>
      </c>
      <c r="G522" s="478">
        <v>37870.120000000003</v>
      </c>
      <c r="H522" s="477" t="s">
        <v>1871</v>
      </c>
    </row>
    <row r="523" spans="1:8" ht="15" x14ac:dyDescent="0.2">
      <c r="A523" s="477" t="s">
        <v>2734</v>
      </c>
      <c r="B523" s="477">
        <v>73310000070</v>
      </c>
      <c r="C523" s="477" t="s">
        <v>929</v>
      </c>
      <c r="D523" s="477" t="s">
        <v>1419</v>
      </c>
      <c r="E523" s="478">
        <v>1057.54</v>
      </c>
      <c r="F523" s="478">
        <v>0</v>
      </c>
      <c r="G523" s="478">
        <v>1057.54</v>
      </c>
      <c r="H523" s="477" t="s">
        <v>1871</v>
      </c>
    </row>
    <row r="524" spans="1:8" ht="15" x14ac:dyDescent="0.2">
      <c r="A524" s="477" t="s">
        <v>2735</v>
      </c>
      <c r="B524" s="477">
        <v>73310000075</v>
      </c>
      <c r="C524" s="477" t="s">
        <v>930</v>
      </c>
      <c r="D524" s="477" t="s">
        <v>1419</v>
      </c>
      <c r="E524" s="478">
        <v>919.91</v>
      </c>
      <c r="F524" s="478">
        <v>0</v>
      </c>
      <c r="G524" s="478">
        <v>919.91</v>
      </c>
      <c r="H524" s="477" t="s">
        <v>1871</v>
      </c>
    </row>
    <row r="525" spans="1:8" ht="15" x14ac:dyDescent="0.2">
      <c r="A525" s="477" t="s">
        <v>2736</v>
      </c>
      <c r="B525" s="477">
        <v>73310000080</v>
      </c>
      <c r="C525" s="477" t="s">
        <v>931</v>
      </c>
      <c r="D525" s="477" t="s">
        <v>1419</v>
      </c>
      <c r="E525" s="478">
        <v>859076.04</v>
      </c>
      <c r="F525" s="478">
        <v>1364.52</v>
      </c>
      <c r="G525" s="478">
        <v>857711.52</v>
      </c>
      <c r="H525" s="477" t="s">
        <v>1871</v>
      </c>
    </row>
    <row r="526" spans="1:8" ht="15" x14ac:dyDescent="0.2">
      <c r="A526" s="477" t="s">
        <v>2737</v>
      </c>
      <c r="B526" s="477">
        <v>73310500005</v>
      </c>
      <c r="C526" s="477" t="s">
        <v>934</v>
      </c>
      <c r="D526" s="477" t="s">
        <v>1419</v>
      </c>
      <c r="E526" s="478">
        <v>10704.21</v>
      </c>
      <c r="F526" s="478">
        <v>1095.28</v>
      </c>
      <c r="G526" s="478">
        <v>9608.93</v>
      </c>
      <c r="H526" s="477" t="s">
        <v>1871</v>
      </c>
    </row>
    <row r="527" spans="1:8" ht="15" x14ac:dyDescent="0.2">
      <c r="A527" s="477" t="s">
        <v>2738</v>
      </c>
      <c r="B527" s="477">
        <v>73310500025</v>
      </c>
      <c r="C527" s="477" t="s">
        <v>935</v>
      </c>
      <c r="D527" s="477" t="s">
        <v>1419</v>
      </c>
      <c r="E527" s="478">
        <v>385906.38</v>
      </c>
      <c r="F527" s="478">
        <v>0</v>
      </c>
      <c r="G527" s="478">
        <v>385906.38</v>
      </c>
      <c r="H527" s="477" t="s">
        <v>1871</v>
      </c>
    </row>
    <row r="528" spans="1:8" ht="15" x14ac:dyDescent="0.2">
      <c r="A528" s="477" t="s">
        <v>2739</v>
      </c>
      <c r="B528" s="477">
        <v>73310500030</v>
      </c>
      <c r="C528" s="477" t="s">
        <v>936</v>
      </c>
      <c r="D528" s="477" t="s">
        <v>1419</v>
      </c>
      <c r="E528" s="478">
        <v>502388.49</v>
      </c>
      <c r="F528" s="478">
        <v>3002.48</v>
      </c>
      <c r="G528" s="478">
        <v>499386.01</v>
      </c>
      <c r="H528" s="477" t="s">
        <v>1871</v>
      </c>
    </row>
    <row r="529" spans="1:8" ht="15" x14ac:dyDescent="0.2">
      <c r="A529" s="477" t="s">
        <v>2740</v>
      </c>
      <c r="B529" s="477">
        <v>73310500040</v>
      </c>
      <c r="C529" s="477" t="s">
        <v>735</v>
      </c>
      <c r="D529" s="477" t="s">
        <v>1419</v>
      </c>
      <c r="E529" s="478">
        <v>60817</v>
      </c>
      <c r="F529" s="478">
        <v>0</v>
      </c>
      <c r="G529" s="478">
        <v>60817</v>
      </c>
      <c r="H529" s="477" t="s">
        <v>1871</v>
      </c>
    </row>
    <row r="530" spans="1:8" ht="15" x14ac:dyDescent="0.2">
      <c r="A530" s="477" t="s">
        <v>2741</v>
      </c>
      <c r="B530" s="477">
        <v>73310500045</v>
      </c>
      <c r="C530" s="477" t="s">
        <v>732</v>
      </c>
      <c r="D530" s="477" t="s">
        <v>1419</v>
      </c>
      <c r="E530" s="478">
        <v>165438.5</v>
      </c>
      <c r="F530" s="478">
        <v>0</v>
      </c>
      <c r="G530" s="478">
        <v>165438.5</v>
      </c>
      <c r="H530" s="477" t="s">
        <v>1871</v>
      </c>
    </row>
    <row r="531" spans="1:8" ht="15" x14ac:dyDescent="0.2">
      <c r="A531" s="477" t="s">
        <v>2742</v>
      </c>
      <c r="B531" s="477">
        <v>73310500050</v>
      </c>
      <c r="C531" s="477" t="s">
        <v>937</v>
      </c>
      <c r="D531" s="477" t="s">
        <v>1419</v>
      </c>
      <c r="E531" s="478">
        <v>1169076.75</v>
      </c>
      <c r="F531" s="478">
        <v>1058265.28</v>
      </c>
      <c r="G531" s="478">
        <v>110811.47</v>
      </c>
      <c r="H531" s="477" t="s">
        <v>1871</v>
      </c>
    </row>
    <row r="532" spans="1:8" ht="15" x14ac:dyDescent="0.2">
      <c r="A532" s="477" t="s">
        <v>2743</v>
      </c>
      <c r="B532" s="477">
        <v>73310500055</v>
      </c>
      <c r="C532" s="477" t="s">
        <v>913</v>
      </c>
      <c r="D532" s="477" t="s">
        <v>1419</v>
      </c>
      <c r="E532" s="478">
        <v>717334.36</v>
      </c>
      <c r="F532" s="478">
        <v>0</v>
      </c>
      <c r="G532" s="478">
        <v>717334.36</v>
      </c>
      <c r="H532" s="477" t="s">
        <v>1871</v>
      </c>
    </row>
    <row r="533" spans="1:8" ht="15" x14ac:dyDescent="0.2">
      <c r="A533" s="477" t="s">
        <v>2744</v>
      </c>
      <c r="B533" s="477">
        <v>73610000020</v>
      </c>
      <c r="C533" s="479" t="s">
        <v>940</v>
      </c>
      <c r="D533" s="477" t="s">
        <v>1419</v>
      </c>
      <c r="E533" s="478">
        <v>648713.16</v>
      </c>
      <c r="F533" s="478">
        <v>0</v>
      </c>
      <c r="G533" s="478">
        <v>648713.16</v>
      </c>
      <c r="H533" s="477" t="s">
        <v>1871</v>
      </c>
    </row>
    <row r="534" spans="1:8" ht="15" x14ac:dyDescent="0.2">
      <c r="A534" s="477" t="s">
        <v>2745</v>
      </c>
      <c r="B534" s="477">
        <v>73910000005</v>
      </c>
      <c r="C534" s="477" t="s">
        <v>2746</v>
      </c>
      <c r="D534" s="477" t="s">
        <v>1419</v>
      </c>
      <c r="E534" s="478">
        <v>3457548.31</v>
      </c>
      <c r="F534" s="478">
        <v>0</v>
      </c>
      <c r="G534" s="478">
        <v>3457548.31</v>
      </c>
      <c r="H534" s="477" t="s">
        <v>1871</v>
      </c>
    </row>
    <row r="535" spans="1:8" ht="15" x14ac:dyDescent="0.2">
      <c r="A535" s="477" t="s">
        <v>2747</v>
      </c>
      <c r="B535" s="477">
        <v>73910000020</v>
      </c>
      <c r="C535" s="477" t="s">
        <v>951</v>
      </c>
      <c r="D535" s="477" t="s">
        <v>1419</v>
      </c>
      <c r="E535" s="478">
        <v>153401.62</v>
      </c>
      <c r="F535" s="478">
        <v>0</v>
      </c>
      <c r="G535" s="478">
        <v>153401.62</v>
      </c>
      <c r="H535" s="477" t="s">
        <v>1871</v>
      </c>
    </row>
    <row r="536" spans="1:8" ht="15" x14ac:dyDescent="0.2">
      <c r="A536" s="477" t="s">
        <v>2748</v>
      </c>
      <c r="B536" s="477">
        <v>73910000025</v>
      </c>
      <c r="C536" s="477" t="s">
        <v>952</v>
      </c>
      <c r="D536" s="477" t="s">
        <v>1419</v>
      </c>
      <c r="E536" s="478">
        <v>3561499.96</v>
      </c>
      <c r="F536" s="478">
        <v>0</v>
      </c>
      <c r="G536" s="478">
        <v>3561499.96</v>
      </c>
      <c r="H536" s="477" t="s">
        <v>1871</v>
      </c>
    </row>
    <row r="537" spans="1:8" ht="15" x14ac:dyDescent="0.2">
      <c r="A537" s="477" t="s">
        <v>2749</v>
      </c>
      <c r="B537" s="477">
        <v>73910000035</v>
      </c>
      <c r="C537" s="477" t="s">
        <v>953</v>
      </c>
      <c r="D537" s="477" t="s">
        <v>1419</v>
      </c>
      <c r="E537" s="478">
        <v>37993.47</v>
      </c>
      <c r="F537" s="478">
        <v>0</v>
      </c>
      <c r="G537" s="478">
        <v>37993.47</v>
      </c>
      <c r="H537" s="477" t="s">
        <v>1871</v>
      </c>
    </row>
    <row r="538" spans="1:8" ht="15" x14ac:dyDescent="0.2">
      <c r="A538" s="477" t="s">
        <v>2750</v>
      </c>
      <c r="B538" s="477">
        <v>73910000040</v>
      </c>
      <c r="C538" s="477" t="s">
        <v>954</v>
      </c>
      <c r="D538" s="477" t="s">
        <v>1419</v>
      </c>
      <c r="E538" s="478">
        <v>266800.33</v>
      </c>
      <c r="F538" s="478">
        <v>0</v>
      </c>
      <c r="G538" s="478">
        <v>266800.33</v>
      </c>
      <c r="H538" s="477" t="s">
        <v>1871</v>
      </c>
    </row>
    <row r="539" spans="1:8" ht="15" x14ac:dyDescent="0.2">
      <c r="A539" s="477" t="s">
        <v>2751</v>
      </c>
      <c r="B539" s="477">
        <v>73910000045</v>
      </c>
      <c r="C539" s="477" t="s">
        <v>2752</v>
      </c>
      <c r="D539" s="477" t="s">
        <v>1419</v>
      </c>
      <c r="E539" s="478">
        <v>32961.68</v>
      </c>
      <c r="F539" s="478">
        <v>0</v>
      </c>
      <c r="G539" s="478">
        <v>32961.68</v>
      </c>
      <c r="H539" s="477" t="s">
        <v>1871</v>
      </c>
    </row>
    <row r="540" spans="1:8" ht="15" x14ac:dyDescent="0.2">
      <c r="A540" s="477" t="s">
        <v>2753</v>
      </c>
      <c r="B540" s="477">
        <v>73910000050</v>
      </c>
      <c r="C540" s="477" t="s">
        <v>955</v>
      </c>
      <c r="D540" s="477" t="s">
        <v>1419</v>
      </c>
      <c r="E540" s="478">
        <v>178484.23</v>
      </c>
      <c r="F540" s="478">
        <v>0</v>
      </c>
      <c r="G540" s="478">
        <v>178484.23</v>
      </c>
      <c r="H540" s="477" t="s">
        <v>1871</v>
      </c>
    </row>
    <row r="541" spans="1:8" ht="15" x14ac:dyDescent="0.2">
      <c r="A541" s="477" t="s">
        <v>2754</v>
      </c>
      <c r="B541" s="477">
        <v>73910000055</v>
      </c>
      <c r="C541" s="477" t="s">
        <v>956</v>
      </c>
      <c r="D541" s="477" t="s">
        <v>1419</v>
      </c>
      <c r="E541" s="478">
        <v>2813.27</v>
      </c>
      <c r="F541" s="478">
        <v>0</v>
      </c>
      <c r="G541" s="478">
        <v>2813.27</v>
      </c>
      <c r="H541" s="477" t="s">
        <v>1871</v>
      </c>
    </row>
    <row r="542" spans="1:8" ht="15" x14ac:dyDescent="0.2">
      <c r="A542" s="477" t="s">
        <v>2755</v>
      </c>
      <c r="B542" s="477">
        <v>73910000060</v>
      </c>
      <c r="C542" s="477" t="s">
        <v>957</v>
      </c>
      <c r="D542" s="477" t="s">
        <v>1419</v>
      </c>
      <c r="E542" s="478">
        <v>180.51</v>
      </c>
      <c r="F542" s="478">
        <v>0</v>
      </c>
      <c r="G542" s="478">
        <v>180.51</v>
      </c>
      <c r="H542" s="477" t="s">
        <v>1871</v>
      </c>
    </row>
    <row r="543" spans="1:8" ht="15" x14ac:dyDescent="0.2">
      <c r="A543" s="477" t="s">
        <v>2756</v>
      </c>
      <c r="B543" s="477">
        <v>73910000065</v>
      </c>
      <c r="C543" s="477" t="s">
        <v>958</v>
      </c>
      <c r="D543" s="477" t="s">
        <v>1419</v>
      </c>
      <c r="E543" s="478">
        <v>51742.35</v>
      </c>
      <c r="F543" s="478">
        <v>0</v>
      </c>
      <c r="G543" s="478">
        <v>51742.35</v>
      </c>
      <c r="H543" s="477" t="s">
        <v>1871</v>
      </c>
    </row>
    <row r="544" spans="1:8" ht="15" x14ac:dyDescent="0.2">
      <c r="A544" s="477" t="s">
        <v>2757</v>
      </c>
      <c r="B544" s="477">
        <v>74210000025</v>
      </c>
      <c r="C544" s="477" t="s">
        <v>2758</v>
      </c>
      <c r="D544" s="477" t="s">
        <v>1419</v>
      </c>
      <c r="E544" s="478">
        <v>44560.98</v>
      </c>
      <c r="F544" s="478">
        <v>0</v>
      </c>
      <c r="G544" s="478">
        <v>44560.98</v>
      </c>
      <c r="H544" s="477" t="s">
        <v>1871</v>
      </c>
    </row>
    <row r="545" spans="1:8" ht="15" x14ac:dyDescent="0.2">
      <c r="A545" s="477" t="s">
        <v>2759</v>
      </c>
      <c r="B545" s="477">
        <v>74510000006</v>
      </c>
      <c r="C545" s="477" t="s">
        <v>2760</v>
      </c>
      <c r="D545" s="477" t="s">
        <v>1419</v>
      </c>
      <c r="E545" s="478">
        <v>4105199.07</v>
      </c>
      <c r="F545" s="478">
        <v>0</v>
      </c>
      <c r="G545" s="478">
        <v>4105199.07</v>
      </c>
      <c r="H545" s="477" t="s">
        <v>1871</v>
      </c>
    </row>
    <row r="546" spans="1:8" ht="15" x14ac:dyDescent="0.2">
      <c r="A546" s="477" t="s">
        <v>2761</v>
      </c>
      <c r="B546" s="477">
        <v>74510000008</v>
      </c>
      <c r="C546" s="477" t="s">
        <v>969</v>
      </c>
      <c r="D546" s="477" t="s">
        <v>1419</v>
      </c>
      <c r="E546" s="478">
        <v>266430.75</v>
      </c>
      <c r="F546" s="478">
        <v>0</v>
      </c>
      <c r="G546" s="478">
        <v>266430.75</v>
      </c>
      <c r="H546" s="477" t="s">
        <v>1871</v>
      </c>
    </row>
    <row r="547" spans="1:8" ht="15" x14ac:dyDescent="0.2">
      <c r="A547" s="477" t="s">
        <v>2762</v>
      </c>
      <c r="B547" s="477">
        <v>74510000009</v>
      </c>
      <c r="C547" s="477" t="s">
        <v>2763</v>
      </c>
      <c r="D547" s="477" t="s">
        <v>1419</v>
      </c>
      <c r="E547" s="478">
        <v>2802.13</v>
      </c>
      <c r="F547" s="478">
        <v>0</v>
      </c>
      <c r="G547" s="478">
        <v>2802.13</v>
      </c>
      <c r="H547" s="477" t="s">
        <v>1871</v>
      </c>
    </row>
    <row r="548" spans="1:8" ht="15" x14ac:dyDescent="0.2">
      <c r="A548" s="477" t="s">
        <v>2764</v>
      </c>
      <c r="B548" s="477">
        <v>74510000011</v>
      </c>
      <c r="C548" s="477" t="s">
        <v>2765</v>
      </c>
      <c r="D548" s="477" t="s">
        <v>1419</v>
      </c>
      <c r="E548" s="478">
        <v>24602.45</v>
      </c>
      <c r="F548" s="478">
        <v>0</v>
      </c>
      <c r="G548" s="478">
        <v>24602.45</v>
      </c>
      <c r="H548" s="477" t="s">
        <v>1871</v>
      </c>
    </row>
    <row r="549" spans="1:8" ht="15" x14ac:dyDescent="0.2">
      <c r="A549" s="477" t="s">
        <v>2766</v>
      </c>
      <c r="B549" s="477">
        <v>74510000018</v>
      </c>
      <c r="C549" s="477" t="s">
        <v>970</v>
      </c>
      <c r="D549" s="477" t="s">
        <v>1419</v>
      </c>
      <c r="E549" s="478">
        <v>75687.679999999993</v>
      </c>
      <c r="F549" s="478">
        <v>0</v>
      </c>
      <c r="G549" s="478">
        <v>75687.679999999993</v>
      </c>
      <c r="H549" s="477" t="s">
        <v>1871</v>
      </c>
    </row>
    <row r="550" spans="1:8" ht="15" x14ac:dyDescent="0.2">
      <c r="A550" s="477" t="s">
        <v>2767</v>
      </c>
      <c r="B550" s="477">
        <v>74510000020</v>
      </c>
      <c r="C550" s="477" t="s">
        <v>2768</v>
      </c>
      <c r="D550" s="477" t="s">
        <v>1419</v>
      </c>
      <c r="E550" s="478">
        <v>59511.54</v>
      </c>
      <c r="F550" s="478">
        <v>0</v>
      </c>
      <c r="G550" s="478">
        <v>59511.54</v>
      </c>
      <c r="H550" s="477" t="s">
        <v>1871</v>
      </c>
    </row>
    <row r="551" spans="1:8" ht="15" x14ac:dyDescent="0.2">
      <c r="A551" s="477" t="s">
        <v>2769</v>
      </c>
      <c r="B551" s="477">
        <v>74510000030</v>
      </c>
      <c r="C551" s="477" t="s">
        <v>2770</v>
      </c>
      <c r="D551" s="477" t="s">
        <v>1419</v>
      </c>
      <c r="E551" s="478">
        <v>832011.57</v>
      </c>
      <c r="F551" s="478">
        <v>0</v>
      </c>
      <c r="G551" s="478">
        <v>832011.57</v>
      </c>
      <c r="H551" s="477" t="s">
        <v>1871</v>
      </c>
    </row>
    <row r="552" spans="1:8" ht="15" x14ac:dyDescent="0.2">
      <c r="A552" s="477" t="s">
        <v>2771</v>
      </c>
      <c r="B552" s="477">
        <v>74510000036</v>
      </c>
      <c r="C552" s="477" t="s">
        <v>2772</v>
      </c>
      <c r="D552" s="477" t="s">
        <v>1419</v>
      </c>
      <c r="E552" s="478">
        <v>1579742.26</v>
      </c>
      <c r="F552" s="478">
        <v>0</v>
      </c>
      <c r="G552" s="478">
        <v>1579742.26</v>
      </c>
      <c r="H552" s="477" t="s">
        <v>1871</v>
      </c>
    </row>
    <row r="553" spans="1:8" ht="15" x14ac:dyDescent="0.2">
      <c r="A553" s="477" t="s">
        <v>2773</v>
      </c>
      <c r="B553" s="477">
        <v>74510000040</v>
      </c>
      <c r="C553" s="477" t="s">
        <v>2774</v>
      </c>
      <c r="D553" s="477" t="s">
        <v>1419</v>
      </c>
      <c r="E553" s="478">
        <v>56627.47</v>
      </c>
      <c r="F553" s="478">
        <v>0</v>
      </c>
      <c r="G553" s="478">
        <v>56627.47</v>
      </c>
      <c r="H553" s="477" t="s">
        <v>1871</v>
      </c>
    </row>
    <row r="554" spans="1:8" ht="15" x14ac:dyDescent="0.2">
      <c r="A554" s="477" t="s">
        <v>2775</v>
      </c>
      <c r="B554" s="477">
        <v>74510000045</v>
      </c>
      <c r="C554" s="477" t="s">
        <v>2776</v>
      </c>
      <c r="D554" s="477" t="s">
        <v>1419</v>
      </c>
      <c r="E554" s="478">
        <v>55871.39</v>
      </c>
      <c r="F554" s="478">
        <v>0</v>
      </c>
      <c r="G554" s="478">
        <v>55871.39</v>
      </c>
      <c r="H554" s="477" t="s">
        <v>1871</v>
      </c>
    </row>
    <row r="555" spans="1:8" ht="15" x14ac:dyDescent="0.2">
      <c r="A555" s="477" t="s">
        <v>2777</v>
      </c>
      <c r="B555" s="477">
        <v>74510000050</v>
      </c>
      <c r="C555" s="477" t="s">
        <v>2778</v>
      </c>
      <c r="D555" s="477" t="s">
        <v>1419</v>
      </c>
      <c r="E555" s="478">
        <v>2159226.14</v>
      </c>
      <c r="F555" s="478">
        <v>0</v>
      </c>
      <c r="G555" s="478">
        <v>2159226.14</v>
      </c>
      <c r="H555" s="477" t="s">
        <v>1871</v>
      </c>
    </row>
    <row r="556" spans="1:8" ht="15" x14ac:dyDescent="0.2">
      <c r="A556" s="477" t="s">
        <v>2779</v>
      </c>
      <c r="B556" s="477">
        <v>74510000056</v>
      </c>
      <c r="C556" s="477" t="s">
        <v>2780</v>
      </c>
      <c r="D556" s="477" t="s">
        <v>1419</v>
      </c>
      <c r="E556" s="478">
        <v>247848.03</v>
      </c>
      <c r="F556" s="478">
        <v>0</v>
      </c>
      <c r="G556" s="478">
        <v>247848.03</v>
      </c>
      <c r="H556" s="477" t="s">
        <v>1871</v>
      </c>
    </row>
    <row r="557" spans="1:8" ht="15" x14ac:dyDescent="0.2">
      <c r="A557" s="477" t="s">
        <v>2781</v>
      </c>
      <c r="B557" s="477">
        <v>74510000060</v>
      </c>
      <c r="C557" s="477" t="s">
        <v>2782</v>
      </c>
      <c r="D557" s="477" t="s">
        <v>1419</v>
      </c>
      <c r="E557" s="478">
        <v>184162.98</v>
      </c>
      <c r="F557" s="478">
        <v>0</v>
      </c>
      <c r="G557" s="478">
        <v>184162.98</v>
      </c>
      <c r="H557" s="477" t="s">
        <v>1871</v>
      </c>
    </row>
    <row r="558" spans="1:8" ht="15" x14ac:dyDescent="0.2">
      <c r="A558" s="477" t="s">
        <v>2783</v>
      </c>
      <c r="B558" s="477">
        <v>74510000065</v>
      </c>
      <c r="C558" s="477" t="s">
        <v>2784</v>
      </c>
      <c r="D558" s="477" t="s">
        <v>1419</v>
      </c>
      <c r="E558" s="478">
        <v>97516.43</v>
      </c>
      <c r="F558" s="478">
        <v>0</v>
      </c>
      <c r="G558" s="478">
        <v>97516.43</v>
      </c>
      <c r="H558" s="477" t="s">
        <v>1871</v>
      </c>
    </row>
    <row r="559" spans="1:8" ht="15" x14ac:dyDescent="0.2">
      <c r="A559" s="477" t="s">
        <v>2785</v>
      </c>
      <c r="B559" s="477">
        <v>74510000085</v>
      </c>
      <c r="C559" s="477" t="s">
        <v>2786</v>
      </c>
      <c r="D559" s="477" t="s">
        <v>1419</v>
      </c>
      <c r="E559" s="478">
        <v>37375.96</v>
      </c>
      <c r="F559" s="478">
        <v>0</v>
      </c>
      <c r="G559" s="478">
        <v>37375.96</v>
      </c>
      <c r="H559" s="477" t="s">
        <v>1871</v>
      </c>
    </row>
    <row r="560" spans="1:8" ht="15" x14ac:dyDescent="0.2">
      <c r="A560" s="477" t="s">
        <v>2787</v>
      </c>
      <c r="B560" s="477">
        <v>74511000005</v>
      </c>
      <c r="C560" s="477" t="s">
        <v>2788</v>
      </c>
      <c r="D560" s="477" t="s">
        <v>1419</v>
      </c>
      <c r="E560" s="478">
        <v>222.99</v>
      </c>
      <c r="F560" s="478">
        <v>0</v>
      </c>
      <c r="G560" s="478">
        <v>222.99</v>
      </c>
      <c r="H560" s="477" t="s">
        <v>1871</v>
      </c>
    </row>
    <row r="561" spans="1:8" ht="15" x14ac:dyDescent="0.2">
      <c r="A561" s="477" t="s">
        <v>2789</v>
      </c>
      <c r="B561" s="477">
        <v>74511000010</v>
      </c>
      <c r="C561" s="477" t="s">
        <v>2790</v>
      </c>
      <c r="D561" s="477" t="s">
        <v>1419</v>
      </c>
      <c r="E561" s="478">
        <v>134431.92000000001</v>
      </c>
      <c r="F561" s="478">
        <v>0</v>
      </c>
      <c r="G561" s="478">
        <v>134431.92000000001</v>
      </c>
      <c r="H561" s="477" t="s">
        <v>1871</v>
      </c>
    </row>
    <row r="562" spans="1:8" ht="15" x14ac:dyDescent="0.2">
      <c r="A562" s="477" t="s">
        <v>2791</v>
      </c>
      <c r="B562" s="477">
        <v>74511000015</v>
      </c>
      <c r="C562" s="477" t="s">
        <v>2792</v>
      </c>
      <c r="D562" s="477" t="s">
        <v>1419</v>
      </c>
      <c r="E562" s="478">
        <v>34532.949999999997</v>
      </c>
      <c r="F562" s="478">
        <v>0</v>
      </c>
      <c r="G562" s="478">
        <v>34532.949999999997</v>
      </c>
      <c r="H562" s="477" t="s">
        <v>1871</v>
      </c>
    </row>
    <row r="563" spans="1:8" ht="15" x14ac:dyDescent="0.2">
      <c r="A563" s="477" t="s">
        <v>2793</v>
      </c>
      <c r="B563" s="477">
        <v>74511000020</v>
      </c>
      <c r="C563" s="477" t="s">
        <v>2794</v>
      </c>
      <c r="D563" s="477" t="s">
        <v>1419</v>
      </c>
      <c r="E563" s="478">
        <v>76335.39</v>
      </c>
      <c r="F563" s="478">
        <v>0</v>
      </c>
      <c r="G563" s="478">
        <v>76335.39</v>
      </c>
      <c r="H563" s="477" t="s">
        <v>1871</v>
      </c>
    </row>
    <row r="564" spans="1:8" ht="15" x14ac:dyDescent="0.2">
      <c r="A564" s="477" t="s">
        <v>2795</v>
      </c>
      <c r="B564" s="477">
        <v>74511000025</v>
      </c>
      <c r="C564" s="477" t="s">
        <v>2796</v>
      </c>
      <c r="D564" s="477" t="s">
        <v>1419</v>
      </c>
      <c r="E564" s="478">
        <v>194914.4</v>
      </c>
      <c r="F564" s="478">
        <v>0</v>
      </c>
      <c r="G564" s="478">
        <v>194914.4</v>
      </c>
      <c r="H564" s="477" t="s">
        <v>1871</v>
      </c>
    </row>
    <row r="565" spans="1:8" ht="15" x14ac:dyDescent="0.2">
      <c r="A565" s="477" t="s">
        <v>2797</v>
      </c>
      <c r="B565" s="477">
        <v>74511000030</v>
      </c>
      <c r="C565" s="477" t="s">
        <v>2798</v>
      </c>
      <c r="D565" s="477" t="s">
        <v>1419</v>
      </c>
      <c r="E565" s="478">
        <v>1542.64</v>
      </c>
      <c r="F565" s="478">
        <v>0</v>
      </c>
      <c r="G565" s="478">
        <v>1542.64</v>
      </c>
      <c r="H565" s="477" t="s">
        <v>1871</v>
      </c>
    </row>
    <row r="566" spans="1:8" ht="15" x14ac:dyDescent="0.2">
      <c r="A566" s="477" t="s">
        <v>2799</v>
      </c>
      <c r="B566" s="477">
        <v>74511000045</v>
      </c>
      <c r="C566" s="477" t="s">
        <v>2800</v>
      </c>
      <c r="D566" s="477" t="s">
        <v>1419</v>
      </c>
      <c r="E566" s="478">
        <v>940.81</v>
      </c>
      <c r="F566" s="478">
        <v>0</v>
      </c>
      <c r="G566" s="478">
        <v>940.81</v>
      </c>
      <c r="H566" s="477" t="s">
        <v>1871</v>
      </c>
    </row>
    <row r="567" spans="1:8" ht="15" x14ac:dyDescent="0.2">
      <c r="A567" s="477" t="s">
        <v>2801</v>
      </c>
      <c r="B567" s="477">
        <v>74511000060</v>
      </c>
      <c r="C567" s="477" t="s">
        <v>2802</v>
      </c>
      <c r="D567" s="477" t="s">
        <v>1419</v>
      </c>
      <c r="E567" s="478">
        <v>27469.74</v>
      </c>
      <c r="F567" s="478">
        <v>0</v>
      </c>
      <c r="G567" s="478">
        <v>27469.74</v>
      </c>
      <c r="H567" s="477" t="s">
        <v>1871</v>
      </c>
    </row>
    <row r="568" spans="1:8" ht="15" x14ac:dyDescent="0.2">
      <c r="A568" s="477" t="s">
        <v>2803</v>
      </c>
      <c r="B568" s="477">
        <v>74810000015</v>
      </c>
      <c r="C568" s="477" t="s">
        <v>2804</v>
      </c>
      <c r="D568" s="477" t="s">
        <v>1419</v>
      </c>
      <c r="E568" s="478">
        <v>371420.79</v>
      </c>
      <c r="F568" s="478">
        <v>0</v>
      </c>
      <c r="G568" s="478">
        <v>371420.79</v>
      </c>
      <c r="H568" s="477" t="s">
        <v>1871</v>
      </c>
    </row>
    <row r="569" spans="1:8" ht="15" x14ac:dyDescent="0.2">
      <c r="A569" s="477" t="s">
        <v>2805</v>
      </c>
      <c r="B569" s="477">
        <v>74810000025</v>
      </c>
      <c r="C569" s="477" t="s">
        <v>2806</v>
      </c>
      <c r="D569" s="477" t="s">
        <v>1419</v>
      </c>
      <c r="E569" s="478">
        <v>1918211.25</v>
      </c>
      <c r="F569" s="478">
        <v>0</v>
      </c>
      <c r="G569" s="478">
        <v>1918211.25</v>
      </c>
      <c r="H569" s="477" t="s">
        <v>1871</v>
      </c>
    </row>
    <row r="570" spans="1:8" ht="15" x14ac:dyDescent="0.2">
      <c r="A570" s="477" t="s">
        <v>2807</v>
      </c>
      <c r="B570" s="477">
        <v>74810000030</v>
      </c>
      <c r="C570" s="477" t="s">
        <v>2808</v>
      </c>
      <c r="D570" s="477" t="s">
        <v>1419</v>
      </c>
      <c r="E570" s="478">
        <v>461166.84</v>
      </c>
      <c r="F570" s="478">
        <v>0</v>
      </c>
      <c r="G570" s="478">
        <v>461166.84</v>
      </c>
      <c r="H570" s="477" t="s">
        <v>1871</v>
      </c>
    </row>
    <row r="571" spans="1:8" ht="15" x14ac:dyDescent="0.2">
      <c r="A571" s="477" t="s">
        <v>2809</v>
      </c>
      <c r="B571" s="477">
        <v>74810000035</v>
      </c>
      <c r="C571" s="477" t="s">
        <v>2810</v>
      </c>
      <c r="D571" s="477" t="s">
        <v>1419</v>
      </c>
      <c r="E571" s="478">
        <v>182746.91</v>
      </c>
      <c r="F571" s="478">
        <v>0</v>
      </c>
      <c r="G571" s="478">
        <v>182746.91</v>
      </c>
      <c r="H571" s="477" t="s">
        <v>1871</v>
      </c>
    </row>
    <row r="572" spans="1:8" ht="15" x14ac:dyDescent="0.2">
      <c r="A572" s="477" t="s">
        <v>2811</v>
      </c>
      <c r="B572" s="477">
        <v>74810000040</v>
      </c>
      <c r="C572" s="477" t="s">
        <v>1017</v>
      </c>
      <c r="D572" s="477" t="s">
        <v>1419</v>
      </c>
      <c r="E572" s="478">
        <v>898614.32</v>
      </c>
      <c r="F572" s="478">
        <v>0</v>
      </c>
      <c r="G572" s="478">
        <v>898614.32</v>
      </c>
      <c r="H572" s="477" t="s">
        <v>1871</v>
      </c>
    </row>
    <row r="573" spans="1:8" ht="15" x14ac:dyDescent="0.2">
      <c r="A573" s="477" t="s">
        <v>2812</v>
      </c>
      <c r="B573" s="477">
        <v>74810000045</v>
      </c>
      <c r="C573" s="477" t="s">
        <v>2813</v>
      </c>
      <c r="D573" s="477" t="s">
        <v>1419</v>
      </c>
      <c r="E573" s="478">
        <v>603684</v>
      </c>
      <c r="F573" s="478">
        <v>0</v>
      </c>
      <c r="G573" s="478">
        <v>603684</v>
      </c>
      <c r="H573" s="477" t="s">
        <v>1871</v>
      </c>
    </row>
    <row r="574" spans="1:8" ht="15" x14ac:dyDescent="0.2">
      <c r="A574" s="477" t="s">
        <v>2814</v>
      </c>
      <c r="B574" s="477">
        <v>74810000050</v>
      </c>
      <c r="C574" s="477" t="s">
        <v>2815</v>
      </c>
      <c r="D574" s="477" t="s">
        <v>1419</v>
      </c>
      <c r="E574" s="478">
        <v>159788</v>
      </c>
      <c r="F574" s="478">
        <v>0</v>
      </c>
      <c r="G574" s="478">
        <v>159788</v>
      </c>
      <c r="H574" s="477" t="s">
        <v>1871</v>
      </c>
    </row>
    <row r="575" spans="1:8" ht="15" x14ac:dyDescent="0.2">
      <c r="A575" s="477" t="s">
        <v>3817</v>
      </c>
      <c r="B575" s="477">
        <v>74810000055</v>
      </c>
      <c r="C575" s="477" t="s">
        <v>3818</v>
      </c>
      <c r="D575" s="477" t="s">
        <v>1419</v>
      </c>
      <c r="E575" s="478">
        <v>135210</v>
      </c>
      <c r="F575" s="478">
        <v>0</v>
      </c>
      <c r="G575" s="478">
        <v>135210</v>
      </c>
      <c r="H575" s="477" t="s">
        <v>1871</v>
      </c>
    </row>
    <row r="576" spans="1:8" ht="15" x14ac:dyDescent="0.2">
      <c r="A576" s="477" t="s">
        <v>2816</v>
      </c>
      <c r="B576" s="477">
        <v>74810000060</v>
      </c>
      <c r="C576" s="477" t="s">
        <v>2817</v>
      </c>
      <c r="D576" s="477" t="s">
        <v>1419</v>
      </c>
      <c r="E576" s="478">
        <v>299814</v>
      </c>
      <c r="F576" s="478">
        <v>0</v>
      </c>
      <c r="G576" s="478">
        <v>299814</v>
      </c>
      <c r="H576" s="477" t="s">
        <v>1871</v>
      </c>
    </row>
    <row r="577" spans="1:8" ht="15" x14ac:dyDescent="0.2">
      <c r="A577" s="477" t="s">
        <v>2818</v>
      </c>
      <c r="B577" s="477">
        <v>74810500005</v>
      </c>
      <c r="C577" s="477" t="s">
        <v>979</v>
      </c>
      <c r="D577" s="477" t="s">
        <v>1419</v>
      </c>
      <c r="E577" s="478">
        <v>31200</v>
      </c>
      <c r="F577" s="478">
        <v>0</v>
      </c>
      <c r="G577" s="478">
        <v>31200</v>
      </c>
      <c r="H577" s="477" t="s">
        <v>1871</v>
      </c>
    </row>
    <row r="578" spans="1:8" ht="15" x14ac:dyDescent="0.2">
      <c r="A578" s="477" t="s">
        <v>3819</v>
      </c>
      <c r="B578" s="477">
        <v>74810500010</v>
      </c>
      <c r="C578" s="477" t="s">
        <v>3820</v>
      </c>
      <c r="D578" s="477" t="s">
        <v>1419</v>
      </c>
      <c r="E578" s="478">
        <v>172500</v>
      </c>
      <c r="F578" s="478">
        <v>0</v>
      </c>
      <c r="G578" s="478">
        <v>172500</v>
      </c>
      <c r="H578" s="477" t="s">
        <v>1871</v>
      </c>
    </row>
    <row r="579" spans="1:8" ht="15" x14ac:dyDescent="0.2">
      <c r="A579" s="477" t="s">
        <v>3821</v>
      </c>
      <c r="B579" s="477">
        <v>74810500012</v>
      </c>
      <c r="C579" s="477" t="s">
        <v>3822</v>
      </c>
      <c r="D579" s="477" t="s">
        <v>1419</v>
      </c>
      <c r="E579" s="478">
        <v>50010</v>
      </c>
      <c r="F579" s="478">
        <v>0</v>
      </c>
      <c r="G579" s="478">
        <v>50010</v>
      </c>
      <c r="H579" s="477" t="s">
        <v>1871</v>
      </c>
    </row>
    <row r="580" spans="1:8" ht="15" x14ac:dyDescent="0.2">
      <c r="A580" s="477" t="s">
        <v>2819</v>
      </c>
      <c r="B580" s="477">
        <v>74810500014</v>
      </c>
      <c r="C580" s="477" t="s">
        <v>2820</v>
      </c>
      <c r="D580" s="477" t="s">
        <v>1419</v>
      </c>
      <c r="E580" s="478">
        <v>885236</v>
      </c>
      <c r="F580" s="478">
        <v>0</v>
      </c>
      <c r="G580" s="478">
        <v>885236</v>
      </c>
      <c r="H580" s="477" t="s">
        <v>1871</v>
      </c>
    </row>
    <row r="581" spans="1:8" ht="15" x14ac:dyDescent="0.2">
      <c r="A581" s="477" t="s">
        <v>2821</v>
      </c>
      <c r="B581" s="477">
        <v>74810500015</v>
      </c>
      <c r="C581" s="477" t="s">
        <v>1004</v>
      </c>
      <c r="D581" s="477" t="s">
        <v>1419</v>
      </c>
      <c r="E581" s="478">
        <v>106561</v>
      </c>
      <c r="F581" s="478">
        <v>0</v>
      </c>
      <c r="G581" s="478">
        <v>106561</v>
      </c>
      <c r="H581" s="477" t="s">
        <v>1871</v>
      </c>
    </row>
    <row r="582" spans="1:8" ht="15" x14ac:dyDescent="0.2">
      <c r="A582" s="477" t="s">
        <v>3823</v>
      </c>
      <c r="B582" s="477">
        <v>74810500020</v>
      </c>
      <c r="C582" s="477" t="s">
        <v>3824</v>
      </c>
      <c r="D582" s="477" t="s">
        <v>1419</v>
      </c>
      <c r="E582" s="478">
        <v>85846.11</v>
      </c>
      <c r="F582" s="478">
        <v>0</v>
      </c>
      <c r="G582" s="478">
        <v>85846.11</v>
      </c>
      <c r="H582" s="477" t="s">
        <v>1871</v>
      </c>
    </row>
    <row r="583" spans="1:8" ht="15" x14ac:dyDescent="0.2">
      <c r="A583" s="477" t="s">
        <v>2824</v>
      </c>
      <c r="B583" s="477">
        <v>75110000015</v>
      </c>
      <c r="C583" s="477" t="s">
        <v>1051</v>
      </c>
      <c r="D583" s="477" t="s">
        <v>1419</v>
      </c>
      <c r="E583" s="478">
        <v>12231.56</v>
      </c>
      <c r="F583" s="478">
        <v>12215.17</v>
      </c>
      <c r="G583" s="478">
        <v>16.39</v>
      </c>
      <c r="H583" s="477" t="s">
        <v>1871</v>
      </c>
    </row>
    <row r="584" spans="1:8" ht="15" x14ac:dyDescent="0.2">
      <c r="A584" s="477" t="s">
        <v>2827</v>
      </c>
      <c r="B584" s="477">
        <v>75710000090</v>
      </c>
      <c r="C584" s="477" t="s">
        <v>2828</v>
      </c>
      <c r="D584" s="477" t="s">
        <v>1419</v>
      </c>
      <c r="E584" s="478">
        <v>506478.29</v>
      </c>
      <c r="F584" s="478">
        <v>0</v>
      </c>
      <c r="G584" s="478">
        <v>506478.29</v>
      </c>
      <c r="H584" s="477" t="s">
        <v>1871</v>
      </c>
    </row>
    <row r="585" spans="1:8" ht="15" x14ac:dyDescent="0.2">
      <c r="A585" s="477" t="s">
        <v>2829</v>
      </c>
      <c r="B585" s="477">
        <v>75710000105</v>
      </c>
      <c r="C585" s="477" t="s">
        <v>2830</v>
      </c>
      <c r="D585" s="477" t="s">
        <v>1419</v>
      </c>
      <c r="E585" s="478">
        <v>121877.55</v>
      </c>
      <c r="F585" s="478">
        <v>0</v>
      </c>
      <c r="G585" s="478">
        <v>121877.55</v>
      </c>
      <c r="H585" s="477" t="s">
        <v>1871</v>
      </c>
    </row>
    <row r="586" spans="1:8" ht="15" x14ac:dyDescent="0.2">
      <c r="A586" s="477" t="s">
        <v>2831</v>
      </c>
      <c r="B586" s="477">
        <v>75710000140</v>
      </c>
      <c r="C586" s="477" t="s">
        <v>2832</v>
      </c>
      <c r="D586" s="477" t="s">
        <v>1419</v>
      </c>
      <c r="E586" s="478">
        <v>127753.4</v>
      </c>
      <c r="F586" s="478">
        <v>0</v>
      </c>
      <c r="G586" s="478">
        <v>127753.4</v>
      </c>
      <c r="H586" s="477" t="s">
        <v>1871</v>
      </c>
    </row>
    <row r="587" spans="1:8" ht="15" x14ac:dyDescent="0.2">
      <c r="A587" s="477" t="s">
        <v>2833</v>
      </c>
      <c r="B587" s="477">
        <v>75710000145</v>
      </c>
      <c r="C587" s="477" t="s">
        <v>2834</v>
      </c>
      <c r="D587" s="477" t="s">
        <v>1419</v>
      </c>
      <c r="E587" s="478">
        <v>28980.07</v>
      </c>
      <c r="F587" s="478">
        <v>0</v>
      </c>
      <c r="G587" s="478">
        <v>28980.07</v>
      </c>
      <c r="H587" s="477" t="s">
        <v>1871</v>
      </c>
    </row>
    <row r="588" spans="1:8" ht="15" x14ac:dyDescent="0.2">
      <c r="A588" s="477" t="s">
        <v>2835</v>
      </c>
      <c r="B588" s="477">
        <v>75710000150</v>
      </c>
      <c r="C588" s="477" t="s">
        <v>2836</v>
      </c>
      <c r="D588" s="477" t="s">
        <v>1419</v>
      </c>
      <c r="E588" s="478">
        <v>220525.36</v>
      </c>
      <c r="F588" s="478">
        <v>0</v>
      </c>
      <c r="G588" s="478">
        <v>220525.36</v>
      </c>
      <c r="H588" s="477" t="s">
        <v>1871</v>
      </c>
    </row>
    <row r="589" spans="1:8" ht="15" x14ac:dyDescent="0.2">
      <c r="A589" s="477" t="s">
        <v>3825</v>
      </c>
      <c r="B589" s="477">
        <v>75710000190</v>
      </c>
      <c r="C589" s="477" t="s">
        <v>3826</v>
      </c>
      <c r="D589" s="477" t="s">
        <v>1419</v>
      </c>
      <c r="E589" s="478">
        <v>27941.4</v>
      </c>
      <c r="F589" s="478">
        <v>0</v>
      </c>
      <c r="G589" s="478">
        <v>27941.4</v>
      </c>
      <c r="H589" s="477" t="s">
        <v>1871</v>
      </c>
    </row>
    <row r="590" spans="1:8" ht="15" x14ac:dyDescent="0.2">
      <c r="A590" s="477" t="s">
        <v>3827</v>
      </c>
      <c r="B590" s="477">
        <v>75710000195</v>
      </c>
      <c r="C590" s="477" t="s">
        <v>3828</v>
      </c>
      <c r="D590" s="477" t="s">
        <v>1419</v>
      </c>
      <c r="E590" s="478">
        <v>778.89</v>
      </c>
      <c r="F590" s="478">
        <v>0</v>
      </c>
      <c r="G590" s="478">
        <v>778.89</v>
      </c>
      <c r="H590" s="477" t="s">
        <v>1871</v>
      </c>
    </row>
    <row r="591" spans="1:8" ht="15" x14ac:dyDescent="0.2">
      <c r="A591" s="477" t="s">
        <v>2839</v>
      </c>
      <c r="B591" s="477">
        <v>75710000200</v>
      </c>
      <c r="C591" s="477" t="s">
        <v>2840</v>
      </c>
      <c r="D591" s="477" t="s">
        <v>1419</v>
      </c>
      <c r="E591" s="478">
        <v>2766757.51</v>
      </c>
      <c r="F591" s="478">
        <v>17305.099999999999</v>
      </c>
      <c r="G591" s="478">
        <v>2749452.41</v>
      </c>
      <c r="H591" s="477" t="s">
        <v>1871</v>
      </c>
    </row>
    <row r="592" spans="1:8" ht="15" x14ac:dyDescent="0.2">
      <c r="A592" s="477" t="s">
        <v>2841</v>
      </c>
      <c r="B592" s="477">
        <v>75710000205</v>
      </c>
      <c r="C592" s="477" t="s">
        <v>1149</v>
      </c>
      <c r="D592" s="477" t="s">
        <v>1419</v>
      </c>
      <c r="E592" s="478">
        <v>36688.36</v>
      </c>
      <c r="F592" s="478">
        <v>699.12</v>
      </c>
      <c r="G592" s="478">
        <v>35989.24</v>
      </c>
      <c r="H592" s="477" t="s">
        <v>1871</v>
      </c>
    </row>
    <row r="593" spans="1:8" ht="15" x14ac:dyDescent="0.2">
      <c r="A593" s="477" t="s">
        <v>3829</v>
      </c>
      <c r="B593" s="477">
        <v>75710000315</v>
      </c>
      <c r="C593" s="477" t="s">
        <v>3830</v>
      </c>
      <c r="D593" s="477" t="s">
        <v>1419</v>
      </c>
      <c r="E593" s="478">
        <v>2581.7800000000002</v>
      </c>
      <c r="F593" s="478">
        <v>0</v>
      </c>
      <c r="G593" s="478">
        <v>2581.7800000000002</v>
      </c>
      <c r="H593" s="477" t="s">
        <v>1871</v>
      </c>
    </row>
    <row r="594" spans="1:8" ht="15" x14ac:dyDescent="0.2">
      <c r="A594" s="477" t="s">
        <v>2842</v>
      </c>
      <c r="B594" s="477">
        <v>75710000340</v>
      </c>
      <c r="C594" s="477" t="s">
        <v>1168</v>
      </c>
      <c r="D594" s="477" t="s">
        <v>1419</v>
      </c>
      <c r="E594" s="478">
        <v>89976.07</v>
      </c>
      <c r="F594" s="478">
        <v>0</v>
      </c>
      <c r="G594" s="478">
        <v>89976.07</v>
      </c>
      <c r="H594" s="477" t="s">
        <v>1871</v>
      </c>
    </row>
    <row r="595" spans="1:8" ht="15" x14ac:dyDescent="0.2">
      <c r="A595" s="477" t="s">
        <v>2843</v>
      </c>
      <c r="B595" s="477">
        <v>75710000350</v>
      </c>
      <c r="C595" s="477" t="s">
        <v>1125</v>
      </c>
      <c r="D595" s="477" t="s">
        <v>1419</v>
      </c>
      <c r="E595" s="478">
        <v>127654.24</v>
      </c>
      <c r="F595" s="478">
        <v>0</v>
      </c>
      <c r="G595" s="478">
        <v>127654.24</v>
      </c>
      <c r="H595" s="477" t="s">
        <v>1871</v>
      </c>
    </row>
    <row r="596" spans="1:8" ht="15" x14ac:dyDescent="0.2">
      <c r="A596" s="477" t="s">
        <v>2844</v>
      </c>
      <c r="B596" s="477">
        <v>75710000355</v>
      </c>
      <c r="C596" s="477" t="s">
        <v>124</v>
      </c>
      <c r="D596" s="477" t="s">
        <v>1419</v>
      </c>
      <c r="E596" s="478">
        <v>349497.89</v>
      </c>
      <c r="F596" s="478">
        <v>339263.05</v>
      </c>
      <c r="G596" s="478">
        <v>10234.84</v>
      </c>
      <c r="H596" s="477" t="s">
        <v>1871</v>
      </c>
    </row>
    <row r="597" spans="1:8" ht="15" x14ac:dyDescent="0.2">
      <c r="A597" s="477" t="s">
        <v>2845</v>
      </c>
      <c r="B597" s="477">
        <v>75710500005</v>
      </c>
      <c r="C597" s="477" t="s">
        <v>1171</v>
      </c>
      <c r="D597" s="477" t="s">
        <v>1419</v>
      </c>
      <c r="E597" s="478">
        <v>184.03</v>
      </c>
      <c r="F597" s="478">
        <v>0</v>
      </c>
      <c r="G597" s="478">
        <v>184.03</v>
      </c>
      <c r="H597" s="477" t="s">
        <v>1871</v>
      </c>
    </row>
    <row r="598" spans="1:8" ht="15" x14ac:dyDescent="0.2">
      <c r="A598" s="477" t="s">
        <v>2846</v>
      </c>
      <c r="B598" s="477">
        <v>76010000005</v>
      </c>
      <c r="C598" s="477" t="s">
        <v>1180</v>
      </c>
      <c r="D598" s="477" t="s">
        <v>1419</v>
      </c>
      <c r="E598" s="478">
        <v>12742363.65</v>
      </c>
      <c r="F598" s="478">
        <v>285078.40000000002</v>
      </c>
      <c r="G598" s="478">
        <v>12457285.25</v>
      </c>
      <c r="H598" s="477" t="s">
        <v>1871</v>
      </c>
    </row>
    <row r="599" spans="1:8" ht="15" x14ac:dyDescent="0.2">
      <c r="A599" s="477" t="s">
        <v>2847</v>
      </c>
      <c r="B599" s="477">
        <v>76010000010</v>
      </c>
      <c r="C599" s="477" t="s">
        <v>1183</v>
      </c>
      <c r="D599" s="477" t="s">
        <v>1419</v>
      </c>
      <c r="E599" s="478">
        <v>882372.43</v>
      </c>
      <c r="F599" s="478">
        <v>0</v>
      </c>
      <c r="G599" s="478">
        <v>882372.43</v>
      </c>
      <c r="H599" s="477" t="s">
        <v>1871</v>
      </c>
    </row>
    <row r="600" spans="1:8" ht="15" x14ac:dyDescent="0.2">
      <c r="A600" s="477" t="s">
        <v>2848</v>
      </c>
      <c r="B600" s="477">
        <v>76010000015</v>
      </c>
      <c r="C600" s="477" t="s">
        <v>1189</v>
      </c>
      <c r="D600" s="477" t="s">
        <v>1419</v>
      </c>
      <c r="E600" s="478">
        <v>13205.14</v>
      </c>
      <c r="F600" s="478">
        <v>0</v>
      </c>
      <c r="G600" s="478">
        <v>13205.14</v>
      </c>
      <c r="H600" s="477" t="s">
        <v>1871</v>
      </c>
    </row>
    <row r="601" spans="1:8" ht="15" x14ac:dyDescent="0.2">
      <c r="A601" s="477" t="s">
        <v>2849</v>
      </c>
      <c r="B601" s="477">
        <v>76010000025</v>
      </c>
      <c r="C601" s="477" t="s">
        <v>1186</v>
      </c>
      <c r="D601" s="477" t="s">
        <v>1419</v>
      </c>
      <c r="E601" s="478">
        <v>411350.22</v>
      </c>
      <c r="F601" s="478">
        <v>0</v>
      </c>
      <c r="G601" s="478">
        <v>411350.22</v>
      </c>
      <c r="H601" s="477" t="s">
        <v>1871</v>
      </c>
    </row>
    <row r="602" spans="1:8" ht="15" x14ac:dyDescent="0.2">
      <c r="A602" s="477" t="s">
        <v>2850</v>
      </c>
      <c r="B602" s="477">
        <v>76010000030</v>
      </c>
      <c r="C602" s="477" t="s">
        <v>1194</v>
      </c>
      <c r="D602" s="477" t="s">
        <v>1419</v>
      </c>
      <c r="E602" s="478">
        <v>259906.38</v>
      </c>
      <c r="F602" s="478">
        <v>0</v>
      </c>
      <c r="G602" s="478">
        <v>259906.38</v>
      </c>
      <c r="H602" s="477" t="s">
        <v>1871</v>
      </c>
    </row>
    <row r="603" spans="1:8" ht="15" x14ac:dyDescent="0.2">
      <c r="A603" s="477" t="s">
        <v>3831</v>
      </c>
      <c r="B603" s="477">
        <v>76010000035</v>
      </c>
      <c r="C603" s="477" t="s">
        <v>3832</v>
      </c>
      <c r="D603" s="477" t="s">
        <v>1419</v>
      </c>
      <c r="E603" s="478">
        <v>59606.01</v>
      </c>
      <c r="F603" s="478">
        <v>0</v>
      </c>
      <c r="G603" s="478">
        <v>59606.01</v>
      </c>
      <c r="H603" s="477" t="s">
        <v>1871</v>
      </c>
    </row>
    <row r="604" spans="1:8" ht="15" x14ac:dyDescent="0.2">
      <c r="A604" s="477" t="s">
        <v>2851</v>
      </c>
      <c r="B604" s="477">
        <v>76110000005</v>
      </c>
      <c r="C604" s="477" t="s">
        <v>165</v>
      </c>
      <c r="D604" s="477" t="s">
        <v>1419</v>
      </c>
      <c r="E604" s="478">
        <v>0</v>
      </c>
      <c r="F604" s="478">
        <v>612624770</v>
      </c>
      <c r="G604" s="478">
        <v>612624770</v>
      </c>
      <c r="H604" s="477" t="s">
        <v>1988</v>
      </c>
    </row>
    <row r="605" spans="1:8" ht="15" x14ac:dyDescent="0.2">
      <c r="A605" s="477" t="s">
        <v>3833</v>
      </c>
      <c r="B605" s="477">
        <v>76110000006</v>
      </c>
      <c r="C605" s="477" t="s">
        <v>3834</v>
      </c>
      <c r="D605" s="477" t="s">
        <v>1419</v>
      </c>
      <c r="E605" s="478">
        <v>0</v>
      </c>
      <c r="F605" s="478">
        <v>23050</v>
      </c>
      <c r="G605" s="478">
        <v>23050</v>
      </c>
      <c r="H605" s="477" t="s">
        <v>1988</v>
      </c>
    </row>
    <row r="606" spans="1:8" ht="15" x14ac:dyDescent="0.2">
      <c r="A606" s="477" t="s">
        <v>2853</v>
      </c>
      <c r="B606" s="477">
        <v>76111000002</v>
      </c>
      <c r="C606" s="477" t="s">
        <v>166</v>
      </c>
      <c r="D606" s="477" t="s">
        <v>1419</v>
      </c>
      <c r="E606" s="478">
        <v>0</v>
      </c>
      <c r="F606" s="478">
        <v>329046</v>
      </c>
      <c r="G606" s="478">
        <v>329046</v>
      </c>
      <c r="H606" s="477" t="s">
        <v>1988</v>
      </c>
    </row>
    <row r="607" spans="1:8" ht="15" x14ac:dyDescent="0.2">
      <c r="A607" s="477" t="s">
        <v>2854</v>
      </c>
      <c r="B607" s="477">
        <v>76111000003</v>
      </c>
      <c r="C607" s="477" t="s">
        <v>2855</v>
      </c>
      <c r="D607" s="477" t="s">
        <v>1419</v>
      </c>
      <c r="E607" s="478">
        <v>0</v>
      </c>
      <c r="F607" s="478">
        <v>192131.94</v>
      </c>
      <c r="G607" s="478">
        <v>192131.94</v>
      </c>
      <c r="H607" s="477" t="s">
        <v>1988</v>
      </c>
    </row>
    <row r="608" spans="1:8" ht="15" x14ac:dyDescent="0.2">
      <c r="A608" s="477" t="s">
        <v>2856</v>
      </c>
      <c r="B608" s="477">
        <v>76111000005</v>
      </c>
      <c r="C608" s="477" t="s">
        <v>197</v>
      </c>
      <c r="D608" s="477" t="s">
        <v>1419</v>
      </c>
      <c r="E608" s="478">
        <v>0</v>
      </c>
      <c r="F608" s="478">
        <v>3316548.77</v>
      </c>
      <c r="G608" s="478">
        <v>3316548.77</v>
      </c>
      <c r="H608" s="477" t="s">
        <v>1988</v>
      </c>
    </row>
    <row r="609" spans="1:8" ht="15" x14ac:dyDescent="0.2">
      <c r="A609" s="477" t="s">
        <v>2857</v>
      </c>
      <c r="B609" s="477">
        <v>76111000020</v>
      </c>
      <c r="C609" s="477" t="s">
        <v>178</v>
      </c>
      <c r="D609" s="477" t="s">
        <v>1419</v>
      </c>
      <c r="E609" s="478">
        <v>0</v>
      </c>
      <c r="F609" s="478">
        <v>141328</v>
      </c>
      <c r="G609" s="478">
        <v>141328</v>
      </c>
      <c r="H609" s="477" t="s">
        <v>1988</v>
      </c>
    </row>
    <row r="610" spans="1:8" ht="15" x14ac:dyDescent="0.2">
      <c r="A610" s="477" t="s">
        <v>2858</v>
      </c>
      <c r="B610" s="477">
        <v>76111000025</v>
      </c>
      <c r="C610" s="477" t="s">
        <v>179</v>
      </c>
      <c r="D610" s="477" t="s">
        <v>1419</v>
      </c>
      <c r="E610" s="478">
        <v>0</v>
      </c>
      <c r="F610" s="478">
        <v>450000</v>
      </c>
      <c r="G610" s="478">
        <v>450000</v>
      </c>
      <c r="H610" s="477" t="s">
        <v>1988</v>
      </c>
    </row>
    <row r="611" spans="1:8" ht="15" x14ac:dyDescent="0.2">
      <c r="A611" s="477" t="s">
        <v>2861</v>
      </c>
      <c r="B611" s="477">
        <v>76111000038</v>
      </c>
      <c r="C611" s="477" t="s">
        <v>171</v>
      </c>
      <c r="D611" s="477" t="s">
        <v>1419</v>
      </c>
      <c r="E611" s="478">
        <v>0</v>
      </c>
      <c r="F611" s="478">
        <v>18219827</v>
      </c>
      <c r="G611" s="478">
        <v>18219827</v>
      </c>
      <c r="H611" s="477" t="s">
        <v>1988</v>
      </c>
    </row>
    <row r="612" spans="1:8" ht="15" x14ac:dyDescent="0.2">
      <c r="A612" s="477" t="s">
        <v>2862</v>
      </c>
      <c r="B612" s="477">
        <v>76111000070</v>
      </c>
      <c r="C612" s="477" t="s">
        <v>172</v>
      </c>
      <c r="D612" s="477" t="s">
        <v>1419</v>
      </c>
      <c r="E612" s="478">
        <v>0</v>
      </c>
      <c r="F612" s="478">
        <v>418469</v>
      </c>
      <c r="G612" s="478">
        <v>418469</v>
      </c>
      <c r="H612" s="477" t="s">
        <v>1988</v>
      </c>
    </row>
    <row r="613" spans="1:8" ht="15" x14ac:dyDescent="0.2">
      <c r="A613" s="477" t="s">
        <v>2864</v>
      </c>
      <c r="B613" s="477">
        <v>76111000090</v>
      </c>
      <c r="C613" s="477" t="s">
        <v>2865</v>
      </c>
      <c r="D613" s="477" t="s">
        <v>1419</v>
      </c>
      <c r="E613" s="478">
        <v>0</v>
      </c>
      <c r="F613" s="478">
        <v>1372111</v>
      </c>
      <c r="G613" s="478">
        <v>1372111</v>
      </c>
      <c r="H613" s="477" t="s">
        <v>1988</v>
      </c>
    </row>
    <row r="614" spans="1:8" ht="15" x14ac:dyDescent="0.2">
      <c r="A614" s="477" t="s">
        <v>3835</v>
      </c>
      <c r="B614" s="477">
        <v>76111000120</v>
      </c>
      <c r="C614" s="477" t="s">
        <v>3836</v>
      </c>
      <c r="D614" s="477" t="s">
        <v>1419</v>
      </c>
      <c r="E614" s="478">
        <v>0</v>
      </c>
      <c r="F614" s="478">
        <v>2626.39</v>
      </c>
      <c r="G614" s="478">
        <v>2626.39</v>
      </c>
      <c r="H614" s="477" t="s">
        <v>1988</v>
      </c>
    </row>
    <row r="615" spans="1:8" ht="15" x14ac:dyDescent="0.2">
      <c r="A615" s="477" t="s">
        <v>2867</v>
      </c>
      <c r="B615" s="477">
        <v>76111000130</v>
      </c>
      <c r="C615" s="477" t="s">
        <v>182</v>
      </c>
      <c r="D615" s="477" t="s">
        <v>1419</v>
      </c>
      <c r="E615" s="478">
        <v>0</v>
      </c>
      <c r="F615" s="478">
        <v>91000</v>
      </c>
      <c r="G615" s="478">
        <v>91000</v>
      </c>
      <c r="H615" s="477" t="s">
        <v>1988</v>
      </c>
    </row>
    <row r="616" spans="1:8" ht="15" x14ac:dyDescent="0.2">
      <c r="A616" s="477" t="s">
        <v>2868</v>
      </c>
      <c r="B616" s="477">
        <v>76111000140</v>
      </c>
      <c r="C616" s="477" t="s">
        <v>183</v>
      </c>
      <c r="D616" s="477" t="s">
        <v>1419</v>
      </c>
      <c r="E616" s="478">
        <v>0</v>
      </c>
      <c r="F616" s="478">
        <v>3912952.14</v>
      </c>
      <c r="G616" s="478">
        <v>3912952.14</v>
      </c>
      <c r="H616" s="477" t="s">
        <v>1988</v>
      </c>
    </row>
    <row r="617" spans="1:8" ht="15" x14ac:dyDescent="0.2">
      <c r="A617" s="477" t="s">
        <v>3837</v>
      </c>
      <c r="B617" s="477">
        <v>76111000150</v>
      </c>
      <c r="C617" s="477" t="s">
        <v>3838</v>
      </c>
      <c r="D617" s="477" t="s">
        <v>1419</v>
      </c>
      <c r="E617" s="478">
        <v>0</v>
      </c>
      <c r="F617" s="478">
        <v>1109259.31</v>
      </c>
      <c r="G617" s="478">
        <v>1109259.31</v>
      </c>
      <c r="H617" s="477" t="s">
        <v>1988</v>
      </c>
    </row>
    <row r="618" spans="1:8" ht="15" x14ac:dyDescent="0.2">
      <c r="A618" s="477" t="s">
        <v>3839</v>
      </c>
      <c r="B618" s="477">
        <v>76111000160</v>
      </c>
      <c r="C618" s="477" t="s">
        <v>3840</v>
      </c>
      <c r="D618" s="477" t="s">
        <v>1419</v>
      </c>
      <c r="E618" s="478">
        <v>0</v>
      </c>
      <c r="F618" s="478">
        <v>4153.0200000000004</v>
      </c>
      <c r="G618" s="478">
        <v>4153.0200000000004</v>
      </c>
      <c r="H618" s="477" t="s">
        <v>1988</v>
      </c>
    </row>
    <row r="619" spans="1:8" ht="15" x14ac:dyDescent="0.2">
      <c r="A619" s="477" t="s">
        <v>2869</v>
      </c>
      <c r="B619" s="477">
        <v>76111000170</v>
      </c>
      <c r="C619" s="477" t="s">
        <v>184</v>
      </c>
      <c r="D619" s="477" t="s">
        <v>1419</v>
      </c>
      <c r="E619" s="478">
        <v>0</v>
      </c>
      <c r="F619" s="478">
        <v>321276</v>
      </c>
      <c r="G619" s="478">
        <v>321276</v>
      </c>
      <c r="H619" s="477" t="s">
        <v>1988</v>
      </c>
    </row>
    <row r="620" spans="1:8" ht="15" x14ac:dyDescent="0.2">
      <c r="A620" s="477" t="s">
        <v>2870</v>
      </c>
      <c r="B620" s="477">
        <v>76111000300</v>
      </c>
      <c r="C620" s="477" t="s">
        <v>2871</v>
      </c>
      <c r="D620" s="477" t="s">
        <v>1419</v>
      </c>
      <c r="E620" s="478">
        <v>0</v>
      </c>
      <c r="F620" s="478">
        <v>3097050</v>
      </c>
      <c r="G620" s="478">
        <v>3097050</v>
      </c>
      <c r="H620" s="477" t="s">
        <v>1988</v>
      </c>
    </row>
    <row r="621" spans="1:8" ht="15" x14ac:dyDescent="0.2">
      <c r="A621" s="477" t="s">
        <v>3841</v>
      </c>
      <c r="B621" s="477">
        <v>76112000015</v>
      </c>
      <c r="C621" s="477" t="s">
        <v>3842</v>
      </c>
      <c r="D621" s="477" t="s">
        <v>1419</v>
      </c>
      <c r="E621" s="478">
        <v>0</v>
      </c>
      <c r="F621" s="478">
        <v>30000</v>
      </c>
      <c r="G621" s="478">
        <v>30000</v>
      </c>
      <c r="H621" s="477" t="s">
        <v>1988</v>
      </c>
    </row>
    <row r="622" spans="1:8" ht="15" x14ac:dyDescent="0.2">
      <c r="A622" s="477" t="s">
        <v>3843</v>
      </c>
      <c r="B622" s="477">
        <v>76112000020</v>
      </c>
      <c r="C622" s="477" t="s">
        <v>3844</v>
      </c>
      <c r="D622" s="477" t="s">
        <v>1419</v>
      </c>
      <c r="E622" s="478">
        <v>0</v>
      </c>
      <c r="F622" s="478">
        <v>114010.97</v>
      </c>
      <c r="G622" s="478">
        <v>114010.97</v>
      </c>
      <c r="H622" s="477" t="s">
        <v>1988</v>
      </c>
    </row>
    <row r="623" spans="1:8" ht="15" x14ac:dyDescent="0.2">
      <c r="A623" s="477" t="s">
        <v>2872</v>
      </c>
      <c r="B623" s="477">
        <v>76112000022</v>
      </c>
      <c r="C623" s="477" t="s">
        <v>2873</v>
      </c>
      <c r="D623" s="477" t="s">
        <v>1419</v>
      </c>
      <c r="E623" s="478">
        <v>0</v>
      </c>
      <c r="F623" s="478">
        <v>2427951.16</v>
      </c>
      <c r="G623" s="478">
        <v>2427951.16</v>
      </c>
      <c r="H623" s="477" t="s">
        <v>1988</v>
      </c>
    </row>
    <row r="624" spans="1:8" ht="15" x14ac:dyDescent="0.2">
      <c r="A624" s="477" t="s">
        <v>2874</v>
      </c>
      <c r="B624" s="477">
        <v>76114000005</v>
      </c>
      <c r="C624" s="477" t="s">
        <v>2875</v>
      </c>
      <c r="D624" s="477" t="s">
        <v>1419</v>
      </c>
      <c r="E624" s="478">
        <v>2795289.83</v>
      </c>
      <c r="F624" s="478">
        <v>0</v>
      </c>
      <c r="G624" s="478">
        <v>2795289.83</v>
      </c>
      <c r="H624" s="477" t="s">
        <v>1871</v>
      </c>
    </row>
    <row r="625" spans="1:8" ht="15" x14ac:dyDescent="0.2">
      <c r="A625" s="477" t="s">
        <v>2880</v>
      </c>
      <c r="B625" s="477">
        <v>76410000030</v>
      </c>
      <c r="C625" s="477" t="s">
        <v>281</v>
      </c>
      <c r="D625" s="477" t="s">
        <v>1419</v>
      </c>
      <c r="E625" s="478">
        <v>500.01</v>
      </c>
      <c r="F625" s="478">
        <v>313248</v>
      </c>
      <c r="G625" s="478">
        <v>312747.99</v>
      </c>
      <c r="H625" s="477" t="s">
        <v>1988</v>
      </c>
    </row>
    <row r="626" spans="1:8" ht="15" x14ac:dyDescent="0.2">
      <c r="A626" s="477" t="s">
        <v>2881</v>
      </c>
      <c r="B626" s="477">
        <v>76410000035</v>
      </c>
      <c r="C626" s="477" t="s">
        <v>2882</v>
      </c>
      <c r="D626" s="477" t="s">
        <v>1419</v>
      </c>
      <c r="E626" s="478">
        <v>0</v>
      </c>
      <c r="F626" s="478">
        <v>100972.29</v>
      </c>
      <c r="G626" s="478">
        <v>100972.29</v>
      </c>
      <c r="H626" s="477" t="s">
        <v>1988</v>
      </c>
    </row>
    <row r="627" spans="1:8" ht="15" x14ac:dyDescent="0.2">
      <c r="A627" s="477" t="s">
        <v>2883</v>
      </c>
      <c r="B627" s="477">
        <v>76410000040</v>
      </c>
      <c r="C627" s="477" t="s">
        <v>282</v>
      </c>
      <c r="D627" s="477" t="s">
        <v>1419</v>
      </c>
      <c r="E627" s="478">
        <v>150</v>
      </c>
      <c r="F627" s="478">
        <v>228295.73</v>
      </c>
      <c r="G627" s="478">
        <v>228145.73</v>
      </c>
      <c r="H627" s="477" t="s">
        <v>1988</v>
      </c>
    </row>
    <row r="628" spans="1:8" ht="15" x14ac:dyDescent="0.2">
      <c r="A628" s="477" t="s">
        <v>2884</v>
      </c>
      <c r="B628" s="477">
        <v>76410000050</v>
      </c>
      <c r="C628" s="477" t="s">
        <v>283</v>
      </c>
      <c r="D628" s="477" t="s">
        <v>1419</v>
      </c>
      <c r="E628" s="478">
        <v>1387.8</v>
      </c>
      <c r="F628" s="478">
        <v>322790.11</v>
      </c>
      <c r="G628" s="478">
        <v>321402.31</v>
      </c>
      <c r="H628" s="477" t="s">
        <v>1988</v>
      </c>
    </row>
    <row r="629" spans="1:8" ht="15" x14ac:dyDescent="0.2">
      <c r="A629" s="477" t="s">
        <v>2885</v>
      </c>
      <c r="B629" s="477">
        <v>76410100005</v>
      </c>
      <c r="C629" s="477" t="s">
        <v>2886</v>
      </c>
      <c r="D629" s="477" t="s">
        <v>1419</v>
      </c>
      <c r="E629" s="478">
        <v>0</v>
      </c>
      <c r="F629" s="478">
        <v>14082867</v>
      </c>
      <c r="G629" s="478">
        <v>14082867</v>
      </c>
      <c r="H629" s="477" t="s">
        <v>1988</v>
      </c>
    </row>
    <row r="630" spans="1:8" ht="15" x14ac:dyDescent="0.2">
      <c r="A630" s="477" t="s">
        <v>2887</v>
      </c>
      <c r="B630" s="477">
        <v>76410100010</v>
      </c>
      <c r="C630" s="477" t="s">
        <v>2888</v>
      </c>
      <c r="D630" s="477" t="s">
        <v>1419</v>
      </c>
      <c r="E630" s="478">
        <v>0</v>
      </c>
      <c r="F630" s="478">
        <v>5657170</v>
      </c>
      <c r="G630" s="478">
        <v>5657170</v>
      </c>
      <c r="H630" s="477" t="s">
        <v>1988</v>
      </c>
    </row>
    <row r="631" spans="1:8" ht="15" x14ac:dyDescent="0.2">
      <c r="A631" s="477" t="s">
        <v>2889</v>
      </c>
      <c r="B631" s="477">
        <v>76410100016</v>
      </c>
      <c r="C631" s="477" t="s">
        <v>2890</v>
      </c>
      <c r="D631" s="477" t="s">
        <v>1419</v>
      </c>
      <c r="E631" s="478">
        <v>0</v>
      </c>
      <c r="F631" s="478">
        <v>4196117</v>
      </c>
      <c r="G631" s="478">
        <v>4196117</v>
      </c>
      <c r="H631" s="477" t="s">
        <v>1988</v>
      </c>
    </row>
    <row r="632" spans="1:8" ht="15" x14ac:dyDescent="0.2">
      <c r="A632" s="477" t="s">
        <v>2891</v>
      </c>
      <c r="B632" s="477">
        <v>76410100020</v>
      </c>
      <c r="C632" s="477" t="s">
        <v>2892</v>
      </c>
      <c r="D632" s="477" t="s">
        <v>1419</v>
      </c>
      <c r="E632" s="478">
        <v>0</v>
      </c>
      <c r="F632" s="478">
        <v>6543387</v>
      </c>
      <c r="G632" s="478">
        <v>6543387</v>
      </c>
      <c r="H632" s="477" t="s">
        <v>1988</v>
      </c>
    </row>
    <row r="633" spans="1:8" ht="15" x14ac:dyDescent="0.2">
      <c r="A633" s="477" t="s">
        <v>2893</v>
      </c>
      <c r="B633" s="477">
        <v>76410100025</v>
      </c>
      <c r="C633" s="477" t="s">
        <v>2894</v>
      </c>
      <c r="D633" s="477" t="s">
        <v>1419</v>
      </c>
      <c r="E633" s="478">
        <v>0</v>
      </c>
      <c r="F633" s="478">
        <v>69300</v>
      </c>
      <c r="G633" s="478">
        <v>69300</v>
      </c>
      <c r="H633" s="477" t="s">
        <v>1988</v>
      </c>
    </row>
    <row r="634" spans="1:8" ht="15" x14ac:dyDescent="0.2">
      <c r="A634" s="477" t="s">
        <v>2895</v>
      </c>
      <c r="B634" s="477">
        <v>76410100030</v>
      </c>
      <c r="C634" s="477" t="s">
        <v>2896</v>
      </c>
      <c r="D634" s="477" t="s">
        <v>1419</v>
      </c>
      <c r="E634" s="478">
        <v>0</v>
      </c>
      <c r="F634" s="478">
        <v>475139</v>
      </c>
      <c r="G634" s="478">
        <v>475139</v>
      </c>
      <c r="H634" s="477" t="s">
        <v>1988</v>
      </c>
    </row>
    <row r="635" spans="1:8" ht="15" x14ac:dyDescent="0.2">
      <c r="A635" s="477" t="s">
        <v>2897</v>
      </c>
      <c r="B635" s="477">
        <v>76410100035</v>
      </c>
      <c r="C635" s="477" t="s">
        <v>2898</v>
      </c>
      <c r="D635" s="477" t="s">
        <v>1419</v>
      </c>
      <c r="E635" s="478">
        <v>0</v>
      </c>
      <c r="F635" s="478">
        <v>928951</v>
      </c>
      <c r="G635" s="478">
        <v>928951</v>
      </c>
      <c r="H635" s="477" t="s">
        <v>1988</v>
      </c>
    </row>
    <row r="636" spans="1:8" ht="15" x14ac:dyDescent="0.2">
      <c r="A636" s="477" t="s">
        <v>3845</v>
      </c>
      <c r="B636" s="477">
        <v>76410100065</v>
      </c>
      <c r="C636" s="477" t="s">
        <v>3846</v>
      </c>
      <c r="D636" s="477" t="s">
        <v>1419</v>
      </c>
      <c r="E636" s="478">
        <v>0</v>
      </c>
      <c r="F636" s="478">
        <v>1071242</v>
      </c>
      <c r="G636" s="478">
        <v>1071242</v>
      </c>
      <c r="H636" s="477" t="s">
        <v>1988</v>
      </c>
    </row>
    <row r="637" spans="1:8" ht="15" x14ac:dyDescent="0.2">
      <c r="A637" s="477" t="s">
        <v>2901</v>
      </c>
      <c r="B637" s="477">
        <v>76410200005</v>
      </c>
      <c r="C637" s="477" t="s">
        <v>2902</v>
      </c>
      <c r="D637" s="477" t="s">
        <v>1419</v>
      </c>
      <c r="E637" s="478">
        <v>0</v>
      </c>
      <c r="F637" s="478">
        <v>1237024.5900000001</v>
      </c>
      <c r="G637" s="478">
        <v>1237024.5900000001</v>
      </c>
      <c r="H637" s="477" t="s">
        <v>1988</v>
      </c>
    </row>
    <row r="638" spans="1:8" ht="15" x14ac:dyDescent="0.2">
      <c r="A638" s="477" t="s">
        <v>2903</v>
      </c>
      <c r="B638" s="477">
        <v>76410200010</v>
      </c>
      <c r="C638" s="477" t="s">
        <v>2904</v>
      </c>
      <c r="D638" s="477" t="s">
        <v>1419</v>
      </c>
      <c r="E638" s="478">
        <v>0</v>
      </c>
      <c r="F638" s="478">
        <v>349263.72</v>
      </c>
      <c r="G638" s="478">
        <v>349263.72</v>
      </c>
      <c r="H638" s="477" t="s">
        <v>1988</v>
      </c>
    </row>
    <row r="639" spans="1:8" ht="15" x14ac:dyDescent="0.2">
      <c r="A639" s="477" t="s">
        <v>2905</v>
      </c>
      <c r="B639" s="477">
        <v>76410200020</v>
      </c>
      <c r="C639" s="477" t="s">
        <v>2906</v>
      </c>
      <c r="D639" s="477" t="s">
        <v>1419</v>
      </c>
      <c r="E639" s="478">
        <v>0</v>
      </c>
      <c r="F639" s="478">
        <v>249497.45</v>
      </c>
      <c r="G639" s="478">
        <v>249497.45</v>
      </c>
      <c r="H639" s="477" t="s">
        <v>1988</v>
      </c>
    </row>
    <row r="640" spans="1:8" ht="15" x14ac:dyDescent="0.2">
      <c r="A640" s="477" t="s">
        <v>2907</v>
      </c>
      <c r="B640" s="477">
        <v>76410200025</v>
      </c>
      <c r="C640" s="477" t="s">
        <v>2908</v>
      </c>
      <c r="D640" s="477" t="s">
        <v>1419</v>
      </c>
      <c r="E640" s="478">
        <v>0</v>
      </c>
      <c r="F640" s="478">
        <v>99405</v>
      </c>
      <c r="G640" s="478">
        <v>99405</v>
      </c>
      <c r="H640" s="477" t="s">
        <v>1988</v>
      </c>
    </row>
    <row r="641" spans="1:8" ht="15" x14ac:dyDescent="0.2">
      <c r="A641" s="477" t="s">
        <v>2909</v>
      </c>
      <c r="B641" s="477">
        <v>76410200030</v>
      </c>
      <c r="C641" s="477" t="s">
        <v>2910</v>
      </c>
      <c r="D641" s="477" t="s">
        <v>1419</v>
      </c>
      <c r="E641" s="478">
        <v>0</v>
      </c>
      <c r="F641" s="478">
        <v>119683.49</v>
      </c>
      <c r="G641" s="478">
        <v>119683.49</v>
      </c>
      <c r="H641" s="477" t="s">
        <v>1988</v>
      </c>
    </row>
    <row r="642" spans="1:8" ht="15" x14ac:dyDescent="0.2">
      <c r="A642" s="477" t="s">
        <v>2911</v>
      </c>
      <c r="B642" s="477">
        <v>76410200035</v>
      </c>
      <c r="C642" s="477" t="s">
        <v>2912</v>
      </c>
      <c r="D642" s="477" t="s">
        <v>1419</v>
      </c>
      <c r="E642" s="478">
        <v>0</v>
      </c>
      <c r="F642" s="478">
        <v>400930.76</v>
      </c>
      <c r="G642" s="478">
        <v>400930.76</v>
      </c>
      <c r="H642" s="477" t="s">
        <v>1988</v>
      </c>
    </row>
    <row r="643" spans="1:8" ht="15" x14ac:dyDescent="0.2">
      <c r="A643" s="477" t="s">
        <v>2913</v>
      </c>
      <c r="B643" s="477">
        <v>76410200040</v>
      </c>
      <c r="C643" s="477" t="s">
        <v>2914</v>
      </c>
      <c r="D643" s="477" t="s">
        <v>1419</v>
      </c>
      <c r="E643" s="478">
        <v>0</v>
      </c>
      <c r="F643" s="478">
        <v>58000</v>
      </c>
      <c r="G643" s="478">
        <v>58000</v>
      </c>
      <c r="H643" s="477" t="s">
        <v>1988</v>
      </c>
    </row>
    <row r="644" spans="1:8" ht="15" x14ac:dyDescent="0.2">
      <c r="A644" s="477" t="s">
        <v>2917</v>
      </c>
      <c r="B644" s="477">
        <v>76410500005</v>
      </c>
      <c r="C644" s="477" t="s">
        <v>367</v>
      </c>
      <c r="D644" s="477" t="s">
        <v>1419</v>
      </c>
      <c r="E644" s="478">
        <v>0</v>
      </c>
      <c r="F644" s="478">
        <v>51030.59</v>
      </c>
      <c r="G644" s="478">
        <v>51030.59</v>
      </c>
      <c r="H644" s="477" t="s">
        <v>1988</v>
      </c>
    </row>
    <row r="645" spans="1:8" ht="15" x14ac:dyDescent="0.2">
      <c r="A645" s="477" t="s">
        <v>2918</v>
      </c>
      <c r="B645" s="477">
        <v>76410500010</v>
      </c>
      <c r="C645" s="477" t="s">
        <v>371</v>
      </c>
      <c r="D645" s="477" t="s">
        <v>1419</v>
      </c>
      <c r="E645" s="478">
        <v>0</v>
      </c>
      <c r="F645" s="478">
        <v>7140.83</v>
      </c>
      <c r="G645" s="478">
        <v>7140.83</v>
      </c>
      <c r="H645" s="477" t="s">
        <v>1988</v>
      </c>
    </row>
    <row r="646" spans="1:8" ht="15" x14ac:dyDescent="0.2">
      <c r="A646" s="477" t="s">
        <v>2919</v>
      </c>
      <c r="B646" s="477">
        <v>76410500015</v>
      </c>
      <c r="C646" s="477" t="s">
        <v>284</v>
      </c>
      <c r="D646" s="477" t="s">
        <v>1419</v>
      </c>
      <c r="E646" s="478">
        <v>0</v>
      </c>
      <c r="F646" s="478">
        <v>17320</v>
      </c>
      <c r="G646" s="478">
        <v>17320</v>
      </c>
      <c r="H646" s="477" t="s">
        <v>1988</v>
      </c>
    </row>
    <row r="647" spans="1:8" ht="15" x14ac:dyDescent="0.2">
      <c r="A647" s="477" t="s">
        <v>2920</v>
      </c>
      <c r="B647" s="477">
        <v>76410500030</v>
      </c>
      <c r="C647" s="477" t="s">
        <v>368</v>
      </c>
      <c r="D647" s="477" t="s">
        <v>1419</v>
      </c>
      <c r="E647" s="478">
        <v>0</v>
      </c>
      <c r="F647" s="478">
        <v>198474.19</v>
      </c>
      <c r="G647" s="478">
        <v>198474.19</v>
      </c>
      <c r="H647" s="477" t="s">
        <v>1988</v>
      </c>
    </row>
    <row r="648" spans="1:8" ht="15" x14ac:dyDescent="0.2">
      <c r="A648" s="477" t="s">
        <v>2921</v>
      </c>
      <c r="B648" s="477">
        <v>76411000005</v>
      </c>
      <c r="C648" s="477" t="s">
        <v>2922</v>
      </c>
      <c r="D648" s="477" t="s">
        <v>1419</v>
      </c>
      <c r="E648" s="478">
        <v>30.9</v>
      </c>
      <c r="F648" s="478">
        <v>541689.68999999994</v>
      </c>
      <c r="G648" s="478">
        <v>541658.79</v>
      </c>
      <c r="H648" s="477" t="s">
        <v>1988</v>
      </c>
    </row>
    <row r="649" spans="1:8" ht="15" x14ac:dyDescent="0.2">
      <c r="A649" s="477" t="s">
        <v>2923</v>
      </c>
      <c r="B649" s="477">
        <v>76411000010</v>
      </c>
      <c r="C649" s="477" t="s">
        <v>372</v>
      </c>
      <c r="D649" s="477" t="s">
        <v>1419</v>
      </c>
      <c r="E649" s="478">
        <v>19357.080000000002</v>
      </c>
      <c r="F649" s="478">
        <v>163378.07999999999</v>
      </c>
      <c r="G649" s="478">
        <v>144021</v>
      </c>
      <c r="H649" s="477" t="s">
        <v>1988</v>
      </c>
    </row>
    <row r="650" spans="1:8" ht="15" x14ac:dyDescent="0.2">
      <c r="A650" s="477" t="s">
        <v>2924</v>
      </c>
      <c r="B650" s="477">
        <v>76411000015</v>
      </c>
      <c r="C650" s="477" t="s">
        <v>2925</v>
      </c>
      <c r="D650" s="477" t="s">
        <v>1419</v>
      </c>
      <c r="E650" s="478">
        <v>0</v>
      </c>
      <c r="F650" s="478">
        <v>33287.519999999997</v>
      </c>
      <c r="G650" s="478">
        <v>33287.519999999997</v>
      </c>
      <c r="H650" s="477" t="s">
        <v>1988</v>
      </c>
    </row>
    <row r="651" spans="1:8" ht="15" x14ac:dyDescent="0.2">
      <c r="A651" s="477" t="s">
        <v>2926</v>
      </c>
      <c r="B651" s="477">
        <v>76411000040</v>
      </c>
      <c r="C651" s="477" t="s">
        <v>122</v>
      </c>
      <c r="D651" s="477" t="s">
        <v>1419</v>
      </c>
      <c r="E651" s="478">
        <v>260272</v>
      </c>
      <c r="F651" s="478">
        <v>7531088.75</v>
      </c>
      <c r="G651" s="478">
        <v>7270816.75</v>
      </c>
      <c r="H651" s="477" t="s">
        <v>1988</v>
      </c>
    </row>
    <row r="652" spans="1:8" ht="15" x14ac:dyDescent="0.2">
      <c r="A652" s="477" t="s">
        <v>2927</v>
      </c>
      <c r="B652" s="477">
        <v>76412500010</v>
      </c>
      <c r="C652" s="477" t="s">
        <v>2928</v>
      </c>
      <c r="D652" s="477" t="s">
        <v>1419</v>
      </c>
      <c r="E652" s="478">
        <v>2498</v>
      </c>
      <c r="F652" s="478">
        <v>2908238.22</v>
      </c>
      <c r="G652" s="478">
        <v>2905740.22</v>
      </c>
      <c r="H652" s="477" t="s">
        <v>1988</v>
      </c>
    </row>
    <row r="653" spans="1:8" ht="15" x14ac:dyDescent="0.2">
      <c r="A653" s="477" t="s">
        <v>2929</v>
      </c>
      <c r="B653" s="477">
        <v>76412500015</v>
      </c>
      <c r="C653" s="477" t="s">
        <v>2930</v>
      </c>
      <c r="D653" s="477" t="s">
        <v>1419</v>
      </c>
      <c r="E653" s="478">
        <v>0</v>
      </c>
      <c r="F653" s="478">
        <v>2091.91</v>
      </c>
      <c r="G653" s="478">
        <v>2091.91</v>
      </c>
      <c r="H653" s="477" t="s">
        <v>1988</v>
      </c>
    </row>
    <row r="654" spans="1:8" ht="15" x14ac:dyDescent="0.2">
      <c r="A654" s="477" t="s">
        <v>2931</v>
      </c>
      <c r="B654" s="477">
        <v>76412500020</v>
      </c>
      <c r="C654" s="477" t="s">
        <v>2932</v>
      </c>
      <c r="D654" s="477" t="s">
        <v>1419</v>
      </c>
      <c r="E654" s="478">
        <v>62664.9</v>
      </c>
      <c r="F654" s="478">
        <v>678705.33</v>
      </c>
      <c r="G654" s="478">
        <v>616040.43000000005</v>
      </c>
      <c r="H654" s="477" t="s">
        <v>1988</v>
      </c>
    </row>
    <row r="655" spans="1:8" ht="15" x14ac:dyDescent="0.2">
      <c r="A655" s="477" t="s">
        <v>2933</v>
      </c>
      <c r="B655" s="477">
        <v>76412500025</v>
      </c>
      <c r="C655" s="477" t="s">
        <v>2934</v>
      </c>
      <c r="D655" s="477" t="s">
        <v>1419</v>
      </c>
      <c r="E655" s="478">
        <v>0</v>
      </c>
      <c r="F655" s="478">
        <v>40264</v>
      </c>
      <c r="G655" s="478">
        <v>40264</v>
      </c>
      <c r="H655" s="477" t="s">
        <v>1988</v>
      </c>
    </row>
    <row r="656" spans="1:8" ht="15" x14ac:dyDescent="0.2">
      <c r="A656" s="477" t="s">
        <v>3847</v>
      </c>
      <c r="B656" s="477">
        <v>76710000005</v>
      </c>
      <c r="C656" s="477" t="s">
        <v>3848</v>
      </c>
      <c r="D656" s="477" t="s">
        <v>1419</v>
      </c>
      <c r="E656" s="478">
        <v>0</v>
      </c>
      <c r="F656" s="478">
        <v>255</v>
      </c>
      <c r="G656" s="478">
        <v>255</v>
      </c>
      <c r="H656" s="477" t="s">
        <v>1988</v>
      </c>
    </row>
    <row r="657" spans="1:8" ht="15" x14ac:dyDescent="0.2">
      <c r="A657" s="477" t="s">
        <v>3849</v>
      </c>
      <c r="B657" s="477">
        <v>76710000012</v>
      </c>
      <c r="C657" s="477" t="s">
        <v>3850</v>
      </c>
      <c r="D657" s="477" t="s">
        <v>1419</v>
      </c>
      <c r="E657" s="478">
        <v>2626.39</v>
      </c>
      <c r="F657" s="478">
        <v>49260.56</v>
      </c>
      <c r="G657" s="478">
        <v>46634.17</v>
      </c>
      <c r="H657" s="477" t="s">
        <v>1988</v>
      </c>
    </row>
    <row r="658" spans="1:8" ht="15" x14ac:dyDescent="0.2">
      <c r="A658" s="477" t="s">
        <v>2937</v>
      </c>
      <c r="B658" s="477">
        <v>76710000020</v>
      </c>
      <c r="C658" s="477" t="s">
        <v>2938</v>
      </c>
      <c r="D658" s="477" t="s">
        <v>1419</v>
      </c>
      <c r="E658" s="478">
        <v>10130.86</v>
      </c>
      <c r="F658" s="478">
        <v>494176.84</v>
      </c>
      <c r="G658" s="478">
        <v>484045.98</v>
      </c>
      <c r="H658" s="477" t="s">
        <v>1988</v>
      </c>
    </row>
    <row r="659" spans="1:8" ht="15" x14ac:dyDescent="0.2">
      <c r="A659" s="477" t="s">
        <v>2939</v>
      </c>
      <c r="B659" s="477">
        <v>76710000025</v>
      </c>
      <c r="C659" s="477" t="s">
        <v>322</v>
      </c>
      <c r="D659" s="477" t="s">
        <v>1419</v>
      </c>
      <c r="E659" s="478">
        <v>0</v>
      </c>
      <c r="F659" s="478">
        <v>79512.62</v>
      </c>
      <c r="G659" s="478">
        <v>79512.62</v>
      </c>
      <c r="H659" s="477" t="s">
        <v>1988</v>
      </c>
    </row>
    <row r="660" spans="1:8" ht="15" x14ac:dyDescent="0.2">
      <c r="A660" s="477" t="s">
        <v>2940</v>
      </c>
      <c r="B660" s="477">
        <v>76710000030</v>
      </c>
      <c r="C660" s="477" t="s">
        <v>336</v>
      </c>
      <c r="D660" s="477" t="s">
        <v>1419</v>
      </c>
      <c r="E660" s="478">
        <v>13679.68</v>
      </c>
      <c r="F660" s="478">
        <v>171883.8</v>
      </c>
      <c r="G660" s="478">
        <v>158204.12</v>
      </c>
      <c r="H660" s="477" t="s">
        <v>1988</v>
      </c>
    </row>
    <row r="661" spans="1:8" ht="15" x14ac:dyDescent="0.2">
      <c r="A661" s="477" t="s">
        <v>2941</v>
      </c>
      <c r="B661" s="477">
        <v>76710000035</v>
      </c>
      <c r="C661" s="477" t="s">
        <v>302</v>
      </c>
      <c r="D661" s="477" t="s">
        <v>1419</v>
      </c>
      <c r="E661" s="478">
        <v>0</v>
      </c>
      <c r="F661" s="478">
        <v>5433</v>
      </c>
      <c r="G661" s="478">
        <v>5433</v>
      </c>
      <c r="H661" s="477" t="s">
        <v>1988</v>
      </c>
    </row>
    <row r="662" spans="1:8" ht="15" x14ac:dyDescent="0.2">
      <c r="A662" s="477" t="s">
        <v>2942</v>
      </c>
      <c r="B662" s="477">
        <v>76710000040</v>
      </c>
      <c r="C662" s="477" t="s">
        <v>2943</v>
      </c>
      <c r="D662" s="477" t="s">
        <v>1419</v>
      </c>
      <c r="E662" s="478">
        <v>0</v>
      </c>
      <c r="F662" s="478">
        <v>18608.97</v>
      </c>
      <c r="G662" s="478">
        <v>18608.97</v>
      </c>
      <c r="H662" s="477" t="s">
        <v>1988</v>
      </c>
    </row>
    <row r="663" spans="1:8" ht="15" x14ac:dyDescent="0.2">
      <c r="A663" s="477" t="s">
        <v>2944</v>
      </c>
      <c r="B663" s="477">
        <v>76710000045</v>
      </c>
      <c r="C663" s="477" t="s">
        <v>2945</v>
      </c>
      <c r="D663" s="477" t="s">
        <v>1419</v>
      </c>
      <c r="E663" s="478">
        <v>0</v>
      </c>
      <c r="F663" s="478">
        <v>142566.68</v>
      </c>
      <c r="G663" s="478">
        <v>142566.68</v>
      </c>
      <c r="H663" s="477" t="s">
        <v>1988</v>
      </c>
    </row>
    <row r="664" spans="1:8" ht="15" x14ac:dyDescent="0.2">
      <c r="A664" s="477" t="s">
        <v>2946</v>
      </c>
      <c r="B664" s="477">
        <v>76710000065</v>
      </c>
      <c r="C664" s="477" t="s">
        <v>2947</v>
      </c>
      <c r="D664" s="477" t="s">
        <v>1419</v>
      </c>
      <c r="E664" s="478">
        <v>18414.73</v>
      </c>
      <c r="F664" s="478">
        <v>65753.649999999994</v>
      </c>
      <c r="G664" s="478">
        <v>47338.92</v>
      </c>
      <c r="H664" s="477" t="s">
        <v>1988</v>
      </c>
    </row>
    <row r="665" spans="1:8" ht="15" x14ac:dyDescent="0.2">
      <c r="A665" s="477" t="s">
        <v>3851</v>
      </c>
      <c r="B665" s="477">
        <v>76710000086</v>
      </c>
      <c r="C665" s="477" t="s">
        <v>3852</v>
      </c>
      <c r="D665" s="477" t="s">
        <v>1419</v>
      </c>
      <c r="E665" s="478">
        <v>0</v>
      </c>
      <c r="F665" s="478">
        <v>1895000</v>
      </c>
      <c r="G665" s="478">
        <v>1895000</v>
      </c>
      <c r="H665" s="477" t="s">
        <v>1988</v>
      </c>
    </row>
    <row r="666" spans="1:8" ht="15" x14ac:dyDescent="0.2">
      <c r="A666" s="477" t="s">
        <v>3853</v>
      </c>
      <c r="B666" s="477">
        <v>76710000110</v>
      </c>
      <c r="C666" s="477" t="s">
        <v>3854</v>
      </c>
      <c r="D666" s="477" t="s">
        <v>1419</v>
      </c>
      <c r="E666" s="478">
        <v>0</v>
      </c>
      <c r="F666" s="478">
        <v>8529000</v>
      </c>
      <c r="G666" s="478">
        <v>8529000</v>
      </c>
      <c r="H666" s="477" t="s">
        <v>1988</v>
      </c>
    </row>
    <row r="667" spans="1:8" ht="15" x14ac:dyDescent="0.2">
      <c r="A667" s="477" t="s">
        <v>2948</v>
      </c>
      <c r="B667" s="477">
        <v>76710000115</v>
      </c>
      <c r="C667" s="477" t="s">
        <v>333</v>
      </c>
      <c r="D667" s="477" t="s">
        <v>1419</v>
      </c>
      <c r="E667" s="478">
        <v>0</v>
      </c>
      <c r="F667" s="478">
        <v>2876106.63</v>
      </c>
      <c r="G667" s="478">
        <v>2876106.63</v>
      </c>
      <c r="H667" s="477" t="s">
        <v>1988</v>
      </c>
    </row>
    <row r="668" spans="1:8" ht="15" x14ac:dyDescent="0.2">
      <c r="A668" s="477" t="s">
        <v>2949</v>
      </c>
      <c r="B668" s="477">
        <v>77010000015</v>
      </c>
      <c r="C668" s="477" t="s">
        <v>2950</v>
      </c>
      <c r="D668" s="477" t="s">
        <v>1419</v>
      </c>
      <c r="E668" s="478">
        <v>0</v>
      </c>
      <c r="F668" s="478">
        <v>3808939.57</v>
      </c>
      <c r="G668" s="478">
        <v>3808939.57</v>
      </c>
      <c r="H668" s="477" t="s">
        <v>1988</v>
      </c>
    </row>
    <row r="669" spans="1:8" ht="15" x14ac:dyDescent="0.2">
      <c r="A669" s="477" t="s">
        <v>2951</v>
      </c>
      <c r="B669" s="477">
        <v>77010000020</v>
      </c>
      <c r="C669" s="477" t="s">
        <v>343</v>
      </c>
      <c r="D669" s="477" t="s">
        <v>1419</v>
      </c>
      <c r="E669" s="478">
        <v>0</v>
      </c>
      <c r="F669" s="478">
        <v>15067.96</v>
      </c>
      <c r="G669" s="478">
        <v>15067.96</v>
      </c>
      <c r="H669" s="477" t="s">
        <v>1988</v>
      </c>
    </row>
    <row r="670" spans="1:8" ht="15" x14ac:dyDescent="0.2">
      <c r="A670" s="477" t="s">
        <v>2952</v>
      </c>
      <c r="B670" s="477">
        <v>77310000005</v>
      </c>
      <c r="C670" s="477" t="s">
        <v>352</v>
      </c>
      <c r="D670" s="477" t="s">
        <v>1419</v>
      </c>
      <c r="E670" s="478">
        <v>0</v>
      </c>
      <c r="F670" s="478">
        <v>5796712.7400000002</v>
      </c>
      <c r="G670" s="478">
        <v>5796712.7400000002</v>
      </c>
      <c r="H670" s="477" t="s">
        <v>1988</v>
      </c>
    </row>
    <row r="671" spans="1:8" ht="15" x14ac:dyDescent="0.2">
      <c r="A671" s="477" t="s">
        <v>2953</v>
      </c>
      <c r="B671" s="477">
        <v>77310000030</v>
      </c>
      <c r="C671" s="477" t="s">
        <v>2954</v>
      </c>
      <c r="D671" s="477" t="s">
        <v>1419</v>
      </c>
      <c r="E671" s="478">
        <v>0</v>
      </c>
      <c r="F671" s="478">
        <v>2255770.2799999998</v>
      </c>
      <c r="G671" s="478">
        <v>2255770.2799999998</v>
      </c>
      <c r="H671" s="477" t="s">
        <v>1988</v>
      </c>
    </row>
    <row r="672" spans="1:8" ht="15" x14ac:dyDescent="0.2">
      <c r="A672" s="477" t="s">
        <v>2955</v>
      </c>
      <c r="B672" s="477">
        <v>77610000006</v>
      </c>
      <c r="C672" s="477" t="s">
        <v>2956</v>
      </c>
      <c r="D672" s="477" t="s">
        <v>1419</v>
      </c>
      <c r="E672" s="478">
        <v>0</v>
      </c>
      <c r="F672" s="478">
        <v>5344454.8099999996</v>
      </c>
      <c r="G672" s="478">
        <v>5344454.8099999996</v>
      </c>
      <c r="H672" s="477" t="s">
        <v>1988</v>
      </c>
    </row>
    <row r="673" spans="1:8" ht="15" x14ac:dyDescent="0.2">
      <c r="A673" s="477" t="s">
        <v>2957</v>
      </c>
      <c r="B673" s="477">
        <v>77610000008</v>
      </c>
      <c r="C673" s="477" t="s">
        <v>2958</v>
      </c>
      <c r="D673" s="477" t="s">
        <v>1419</v>
      </c>
      <c r="E673" s="478">
        <v>0</v>
      </c>
      <c r="F673" s="478">
        <v>260939.86</v>
      </c>
      <c r="G673" s="478">
        <v>260939.86</v>
      </c>
      <c r="H673" s="477" t="s">
        <v>1988</v>
      </c>
    </row>
    <row r="674" spans="1:8" ht="15" x14ac:dyDescent="0.2">
      <c r="A674" s="477" t="s">
        <v>2959</v>
      </c>
      <c r="B674" s="477">
        <v>77610000009</v>
      </c>
      <c r="C674" s="477" t="s">
        <v>2960</v>
      </c>
      <c r="D674" s="477" t="s">
        <v>1419</v>
      </c>
      <c r="E674" s="478">
        <v>0</v>
      </c>
      <c r="F674" s="478">
        <v>11453.99</v>
      </c>
      <c r="G674" s="478">
        <v>11453.99</v>
      </c>
      <c r="H674" s="477" t="s">
        <v>1988</v>
      </c>
    </row>
    <row r="675" spans="1:8" ht="15" x14ac:dyDescent="0.2">
      <c r="A675" s="477" t="s">
        <v>2961</v>
      </c>
      <c r="B675" s="477">
        <v>77610000011</v>
      </c>
      <c r="C675" s="477" t="s">
        <v>2962</v>
      </c>
      <c r="D675" s="477" t="s">
        <v>1419</v>
      </c>
      <c r="E675" s="478">
        <v>0</v>
      </c>
      <c r="F675" s="478">
        <v>26286.71</v>
      </c>
      <c r="G675" s="478">
        <v>26286.71</v>
      </c>
      <c r="H675" s="477" t="s">
        <v>1988</v>
      </c>
    </row>
    <row r="676" spans="1:8" ht="15" x14ac:dyDescent="0.2">
      <c r="A676" s="477" t="s">
        <v>2963</v>
      </c>
      <c r="B676" s="477">
        <v>77610000018</v>
      </c>
      <c r="C676" s="477" t="s">
        <v>2964</v>
      </c>
      <c r="D676" s="477" t="s">
        <v>1419</v>
      </c>
      <c r="E676" s="478">
        <v>0</v>
      </c>
      <c r="F676" s="478">
        <v>90332.34</v>
      </c>
      <c r="G676" s="478">
        <v>90332.34</v>
      </c>
      <c r="H676" s="477" t="s">
        <v>1988</v>
      </c>
    </row>
    <row r="677" spans="1:8" ht="15" x14ac:dyDescent="0.2">
      <c r="A677" s="477" t="s">
        <v>2965</v>
      </c>
      <c r="B677" s="477">
        <v>77610000020</v>
      </c>
      <c r="C677" s="477" t="s">
        <v>2966</v>
      </c>
      <c r="D677" s="477" t="s">
        <v>1419</v>
      </c>
      <c r="E677" s="478">
        <v>0</v>
      </c>
      <c r="F677" s="478">
        <v>86803.87</v>
      </c>
      <c r="G677" s="478">
        <v>86803.87</v>
      </c>
      <c r="H677" s="477" t="s">
        <v>1988</v>
      </c>
    </row>
    <row r="678" spans="1:8" ht="15" x14ac:dyDescent="0.2">
      <c r="A678" s="477" t="s">
        <v>2967</v>
      </c>
      <c r="B678" s="477">
        <v>77610000030</v>
      </c>
      <c r="C678" s="477" t="s">
        <v>2968</v>
      </c>
      <c r="D678" s="477" t="s">
        <v>1419</v>
      </c>
      <c r="E678" s="478">
        <v>0</v>
      </c>
      <c r="F678" s="478">
        <v>1099594.8600000001</v>
      </c>
      <c r="G678" s="478">
        <v>1099594.8600000001</v>
      </c>
      <c r="H678" s="477" t="s">
        <v>1988</v>
      </c>
    </row>
    <row r="679" spans="1:8" ht="15" x14ac:dyDescent="0.2">
      <c r="A679" s="477" t="s">
        <v>2969</v>
      </c>
      <c r="B679" s="477">
        <v>77610000036</v>
      </c>
      <c r="C679" s="477" t="s">
        <v>2970</v>
      </c>
      <c r="D679" s="477" t="s">
        <v>1419</v>
      </c>
      <c r="E679" s="478">
        <v>0</v>
      </c>
      <c r="F679" s="478">
        <v>1607095.56</v>
      </c>
      <c r="G679" s="478">
        <v>1607095.56</v>
      </c>
      <c r="H679" s="477" t="s">
        <v>1988</v>
      </c>
    </row>
    <row r="680" spans="1:8" ht="15" x14ac:dyDescent="0.2">
      <c r="A680" s="477" t="s">
        <v>2971</v>
      </c>
      <c r="B680" s="477">
        <v>77610000040</v>
      </c>
      <c r="C680" s="477" t="s">
        <v>2972</v>
      </c>
      <c r="D680" s="477" t="s">
        <v>1419</v>
      </c>
      <c r="E680" s="478">
        <v>0</v>
      </c>
      <c r="F680" s="478">
        <v>67012.67</v>
      </c>
      <c r="G680" s="478">
        <v>67012.67</v>
      </c>
      <c r="H680" s="477" t="s">
        <v>1988</v>
      </c>
    </row>
    <row r="681" spans="1:8" ht="15" x14ac:dyDescent="0.2">
      <c r="A681" s="477" t="s">
        <v>2973</v>
      </c>
      <c r="B681" s="477">
        <v>77610000045</v>
      </c>
      <c r="C681" s="477" t="s">
        <v>2974</v>
      </c>
      <c r="D681" s="477" t="s">
        <v>1419</v>
      </c>
      <c r="E681" s="478">
        <v>0</v>
      </c>
      <c r="F681" s="478">
        <v>133833.66</v>
      </c>
      <c r="G681" s="478">
        <v>133833.66</v>
      </c>
      <c r="H681" s="477" t="s">
        <v>1988</v>
      </c>
    </row>
    <row r="682" spans="1:8" ht="15" x14ac:dyDescent="0.2">
      <c r="A682" s="477" t="s">
        <v>2975</v>
      </c>
      <c r="B682" s="477">
        <v>77610000050</v>
      </c>
      <c r="C682" s="477" t="s">
        <v>2976</v>
      </c>
      <c r="D682" s="477" t="s">
        <v>1419</v>
      </c>
      <c r="E682" s="478">
        <v>0</v>
      </c>
      <c r="F682" s="478">
        <v>2448146.62</v>
      </c>
      <c r="G682" s="478">
        <v>2448146.62</v>
      </c>
      <c r="H682" s="477" t="s">
        <v>1988</v>
      </c>
    </row>
    <row r="683" spans="1:8" ht="15" x14ac:dyDescent="0.2">
      <c r="A683" s="477" t="s">
        <v>2977</v>
      </c>
      <c r="B683" s="477">
        <v>77610000056</v>
      </c>
      <c r="C683" s="477" t="s">
        <v>2978</v>
      </c>
      <c r="D683" s="477" t="s">
        <v>1419</v>
      </c>
      <c r="E683" s="478">
        <v>0</v>
      </c>
      <c r="F683" s="478">
        <v>799264.9</v>
      </c>
      <c r="G683" s="478">
        <v>799264.9</v>
      </c>
      <c r="H683" s="477" t="s">
        <v>1988</v>
      </c>
    </row>
    <row r="684" spans="1:8" ht="15" x14ac:dyDescent="0.2">
      <c r="A684" s="477" t="s">
        <v>2979</v>
      </c>
      <c r="B684" s="477">
        <v>77610000060</v>
      </c>
      <c r="C684" s="477" t="s">
        <v>2980</v>
      </c>
      <c r="D684" s="477" t="s">
        <v>1419</v>
      </c>
      <c r="E684" s="478">
        <v>0</v>
      </c>
      <c r="F684" s="478">
        <v>269750.44</v>
      </c>
      <c r="G684" s="478">
        <v>269750.44</v>
      </c>
      <c r="H684" s="477" t="s">
        <v>1988</v>
      </c>
    </row>
    <row r="685" spans="1:8" ht="15" x14ac:dyDescent="0.2">
      <c r="A685" s="477" t="s">
        <v>2981</v>
      </c>
      <c r="B685" s="477">
        <v>77610000065</v>
      </c>
      <c r="C685" s="477" t="s">
        <v>2982</v>
      </c>
      <c r="D685" s="477" t="s">
        <v>1419</v>
      </c>
      <c r="E685" s="478">
        <v>0</v>
      </c>
      <c r="F685" s="478">
        <v>40081.089999999997</v>
      </c>
      <c r="G685" s="478">
        <v>40081.089999999997</v>
      </c>
      <c r="H685" s="477" t="s">
        <v>1988</v>
      </c>
    </row>
    <row r="686" spans="1:8" ht="15" x14ac:dyDescent="0.2">
      <c r="A686" s="477" t="s">
        <v>2983</v>
      </c>
      <c r="B686" s="477">
        <v>77610000085</v>
      </c>
      <c r="C686" s="477" t="s">
        <v>2984</v>
      </c>
      <c r="D686" s="477" t="s">
        <v>1419</v>
      </c>
      <c r="E686" s="478">
        <v>0</v>
      </c>
      <c r="F686" s="478">
        <v>64253.43</v>
      </c>
      <c r="G686" s="478">
        <v>64253.43</v>
      </c>
      <c r="H686" s="477" t="s">
        <v>1988</v>
      </c>
    </row>
    <row r="687" spans="1:8" ht="15" x14ac:dyDescent="0.2">
      <c r="A687" s="477" t="s">
        <v>2985</v>
      </c>
      <c r="B687" s="477">
        <v>77611000005</v>
      </c>
      <c r="C687" s="477" t="s">
        <v>2986</v>
      </c>
      <c r="D687" s="477" t="s">
        <v>1419</v>
      </c>
      <c r="E687" s="478">
        <v>0</v>
      </c>
      <c r="F687" s="478">
        <v>801.86</v>
      </c>
      <c r="G687" s="478">
        <v>801.86</v>
      </c>
      <c r="H687" s="477" t="s">
        <v>1988</v>
      </c>
    </row>
    <row r="688" spans="1:8" ht="15" x14ac:dyDescent="0.2">
      <c r="A688" s="477" t="s">
        <v>2987</v>
      </c>
      <c r="B688" s="477">
        <v>77611000010</v>
      </c>
      <c r="C688" s="477" t="s">
        <v>2988</v>
      </c>
      <c r="D688" s="477" t="s">
        <v>1419</v>
      </c>
      <c r="E688" s="478">
        <v>0</v>
      </c>
      <c r="F688" s="478">
        <v>140013.70000000001</v>
      </c>
      <c r="G688" s="478">
        <v>140013.70000000001</v>
      </c>
      <c r="H688" s="477" t="s">
        <v>1988</v>
      </c>
    </row>
    <row r="689" spans="1:8" ht="15" x14ac:dyDescent="0.2">
      <c r="A689" s="477" t="s">
        <v>2989</v>
      </c>
      <c r="B689" s="477">
        <v>77611000015</v>
      </c>
      <c r="C689" s="477" t="s">
        <v>2990</v>
      </c>
      <c r="D689" s="477" t="s">
        <v>1419</v>
      </c>
      <c r="E689" s="478">
        <v>0</v>
      </c>
      <c r="F689" s="478">
        <v>34533</v>
      </c>
      <c r="G689" s="478">
        <v>34533</v>
      </c>
      <c r="H689" s="477" t="s">
        <v>1988</v>
      </c>
    </row>
    <row r="690" spans="1:8" ht="15" x14ac:dyDescent="0.2">
      <c r="A690" s="477" t="s">
        <v>2991</v>
      </c>
      <c r="B690" s="477">
        <v>77611000020</v>
      </c>
      <c r="C690" s="477" t="s">
        <v>2992</v>
      </c>
      <c r="D690" s="477" t="s">
        <v>1419</v>
      </c>
      <c r="E690" s="478">
        <v>0</v>
      </c>
      <c r="F690" s="478">
        <v>8646.68</v>
      </c>
      <c r="G690" s="478">
        <v>8646.68</v>
      </c>
      <c r="H690" s="477" t="s">
        <v>1988</v>
      </c>
    </row>
    <row r="691" spans="1:8" ht="15" x14ac:dyDescent="0.2">
      <c r="A691" s="477" t="s">
        <v>2993</v>
      </c>
      <c r="B691" s="477">
        <v>77611000025</v>
      </c>
      <c r="C691" s="477" t="s">
        <v>2994</v>
      </c>
      <c r="D691" s="477" t="s">
        <v>1419</v>
      </c>
      <c r="E691" s="478">
        <v>0</v>
      </c>
      <c r="F691" s="478">
        <v>220196.46</v>
      </c>
      <c r="G691" s="478">
        <v>220196.46</v>
      </c>
      <c r="H691" s="477" t="s">
        <v>1988</v>
      </c>
    </row>
    <row r="692" spans="1:8" ht="15" x14ac:dyDescent="0.2">
      <c r="A692" s="477" t="s">
        <v>2995</v>
      </c>
      <c r="B692" s="477">
        <v>77611000030</v>
      </c>
      <c r="C692" s="477" t="s">
        <v>2996</v>
      </c>
      <c r="D692" s="477" t="s">
        <v>1419</v>
      </c>
      <c r="E692" s="478">
        <v>0</v>
      </c>
      <c r="F692" s="478">
        <v>1542.64</v>
      </c>
      <c r="G692" s="478">
        <v>1542.64</v>
      </c>
      <c r="H692" s="477" t="s">
        <v>1988</v>
      </c>
    </row>
    <row r="693" spans="1:8" ht="15" x14ac:dyDescent="0.2">
      <c r="A693" s="477" t="s">
        <v>2997</v>
      </c>
      <c r="B693" s="477">
        <v>77611000045</v>
      </c>
      <c r="C693" s="477" t="s">
        <v>2998</v>
      </c>
      <c r="D693" s="477" t="s">
        <v>1419</v>
      </c>
      <c r="E693" s="478">
        <v>0</v>
      </c>
      <c r="F693" s="478">
        <v>940.81</v>
      </c>
      <c r="G693" s="478">
        <v>940.81</v>
      </c>
      <c r="H693" s="477" t="s">
        <v>1988</v>
      </c>
    </row>
    <row r="694" spans="1:8" ht="15" x14ac:dyDescent="0.2">
      <c r="A694" s="477" t="s">
        <v>2999</v>
      </c>
      <c r="B694" s="477">
        <v>77611000060</v>
      </c>
      <c r="C694" s="477" t="s">
        <v>3000</v>
      </c>
      <c r="D694" s="477" t="s">
        <v>1419</v>
      </c>
      <c r="E694" s="478">
        <v>0</v>
      </c>
      <c r="F694" s="478">
        <v>27328.15</v>
      </c>
      <c r="G694" s="478">
        <v>27328.15</v>
      </c>
      <c r="H694" s="477" t="s">
        <v>1988</v>
      </c>
    </row>
    <row r="695" spans="1:8" ht="15" x14ac:dyDescent="0.2">
      <c r="A695" s="477" t="s">
        <v>3001</v>
      </c>
      <c r="B695" s="477">
        <v>77910000010</v>
      </c>
      <c r="C695" s="477" t="s">
        <v>1027</v>
      </c>
      <c r="D695" s="477" t="s">
        <v>1419</v>
      </c>
      <c r="E695" s="478">
        <v>0</v>
      </c>
      <c r="F695" s="478">
        <v>6.39</v>
      </c>
      <c r="G695" s="478">
        <v>6.39</v>
      </c>
      <c r="H695" s="477" t="s">
        <v>1988</v>
      </c>
    </row>
    <row r="696" spans="1:8" ht="15" x14ac:dyDescent="0.2">
      <c r="A696" s="477" t="s">
        <v>3002</v>
      </c>
      <c r="B696" s="477">
        <v>77910000015</v>
      </c>
      <c r="C696" s="477" t="s">
        <v>1024</v>
      </c>
      <c r="D696" s="477" t="s">
        <v>1419</v>
      </c>
      <c r="E696" s="478">
        <v>0</v>
      </c>
      <c r="F696" s="478">
        <v>4.47</v>
      </c>
      <c r="G696" s="478">
        <v>4.47</v>
      </c>
      <c r="H696" s="477" t="s">
        <v>1988</v>
      </c>
    </row>
    <row r="697" spans="1:8" ht="15" x14ac:dyDescent="0.2">
      <c r="A697" s="477" t="s">
        <v>3003</v>
      </c>
      <c r="B697" s="477">
        <v>77910000045</v>
      </c>
      <c r="C697" s="477" t="s">
        <v>1034</v>
      </c>
      <c r="D697" s="477" t="s">
        <v>1419</v>
      </c>
      <c r="E697" s="478">
        <v>0</v>
      </c>
      <c r="F697" s="478">
        <v>614094</v>
      </c>
      <c r="G697" s="478">
        <v>614094</v>
      </c>
      <c r="H697" s="477" t="s">
        <v>1988</v>
      </c>
    </row>
    <row r="698" spans="1:8" ht="15" x14ac:dyDescent="0.2">
      <c r="A698" s="477" t="s">
        <v>3004</v>
      </c>
      <c r="B698" s="477">
        <v>78510000010</v>
      </c>
      <c r="C698" s="477" t="s">
        <v>3005</v>
      </c>
      <c r="D698" s="477" t="s">
        <v>1419</v>
      </c>
      <c r="E698" s="478">
        <v>0.22</v>
      </c>
      <c r="F698" s="478">
        <v>407540.26</v>
      </c>
      <c r="G698" s="478">
        <v>407540.04</v>
      </c>
      <c r="H698" s="477" t="s">
        <v>1988</v>
      </c>
    </row>
    <row r="699" spans="1:8" ht="15" x14ac:dyDescent="0.2">
      <c r="A699" s="477" t="s">
        <v>3006</v>
      </c>
      <c r="B699" s="477">
        <v>78510000030</v>
      </c>
      <c r="C699" s="477" t="s">
        <v>3007</v>
      </c>
      <c r="D699" s="477" t="s">
        <v>1419</v>
      </c>
      <c r="E699" s="478">
        <v>0</v>
      </c>
      <c r="F699" s="478">
        <v>18960</v>
      </c>
      <c r="G699" s="478">
        <v>18960</v>
      </c>
      <c r="H699" s="477" t="s">
        <v>1988</v>
      </c>
    </row>
    <row r="700" spans="1:8" ht="15" x14ac:dyDescent="0.2">
      <c r="A700" s="477" t="s">
        <v>3008</v>
      </c>
      <c r="B700" s="477">
        <v>78510000035</v>
      </c>
      <c r="C700" s="477" t="s">
        <v>3009</v>
      </c>
      <c r="D700" s="477" t="s">
        <v>1419</v>
      </c>
      <c r="E700" s="478">
        <v>0</v>
      </c>
      <c r="F700" s="478">
        <v>128246.97</v>
      </c>
      <c r="G700" s="478">
        <v>128246.97</v>
      </c>
      <c r="H700" s="477" t="s">
        <v>1988</v>
      </c>
    </row>
    <row r="701" spans="1:8" ht="15" x14ac:dyDescent="0.2">
      <c r="A701" s="477" t="s">
        <v>3010</v>
      </c>
      <c r="B701" s="477">
        <v>78510000080</v>
      </c>
      <c r="C701" s="477" t="s">
        <v>3011</v>
      </c>
      <c r="D701" s="477" t="s">
        <v>1419</v>
      </c>
      <c r="E701" s="478">
        <v>0</v>
      </c>
      <c r="F701" s="478">
        <v>6367.12</v>
      </c>
      <c r="G701" s="478">
        <v>6367.12</v>
      </c>
      <c r="H701" s="477" t="s">
        <v>1988</v>
      </c>
    </row>
    <row r="702" spans="1:8" ht="15" x14ac:dyDescent="0.2">
      <c r="A702" s="477" t="s">
        <v>3012</v>
      </c>
      <c r="B702" s="477">
        <v>78510000090</v>
      </c>
      <c r="C702" s="477" t="s">
        <v>3013</v>
      </c>
      <c r="D702" s="477" t="s">
        <v>1419</v>
      </c>
      <c r="E702" s="478">
        <v>0</v>
      </c>
      <c r="F702" s="478">
        <v>78369.66</v>
      </c>
      <c r="G702" s="478">
        <v>78369.66</v>
      </c>
      <c r="H702" s="477" t="s">
        <v>1988</v>
      </c>
    </row>
    <row r="703" spans="1:8" ht="15" x14ac:dyDescent="0.2">
      <c r="A703" s="477" t="s">
        <v>3014</v>
      </c>
      <c r="B703" s="477">
        <v>78510000095</v>
      </c>
      <c r="C703" s="477" t="s">
        <v>3015</v>
      </c>
      <c r="D703" s="477" t="s">
        <v>1419</v>
      </c>
      <c r="E703" s="478">
        <v>0</v>
      </c>
      <c r="F703" s="478">
        <v>1092574.9099999999</v>
      </c>
      <c r="G703" s="478">
        <v>1092574.9099999999</v>
      </c>
      <c r="H703" s="477" t="s">
        <v>1988</v>
      </c>
    </row>
    <row r="704" spans="1:8" ht="15" x14ac:dyDescent="0.2">
      <c r="A704" s="477" t="s">
        <v>3855</v>
      </c>
      <c r="B704" s="477">
        <v>78510000210</v>
      </c>
      <c r="C704" s="477" t="s">
        <v>3856</v>
      </c>
      <c r="D704" s="477" t="s">
        <v>1419</v>
      </c>
      <c r="E704" s="478">
        <v>0</v>
      </c>
      <c r="F704" s="478">
        <v>586298.14</v>
      </c>
      <c r="G704" s="478">
        <v>586298.14</v>
      </c>
      <c r="H704" s="477" t="s">
        <v>1988</v>
      </c>
    </row>
    <row r="705" spans="1:8" ht="15" x14ac:dyDescent="0.2">
      <c r="A705" s="477" t="s">
        <v>3016</v>
      </c>
      <c r="B705" s="477">
        <v>78510000230</v>
      </c>
      <c r="C705" s="477" t="s">
        <v>3017</v>
      </c>
      <c r="D705" s="477" t="s">
        <v>1419</v>
      </c>
      <c r="E705" s="478">
        <v>0</v>
      </c>
      <c r="F705" s="478">
        <v>858461.11</v>
      </c>
      <c r="G705" s="478">
        <v>858461.11</v>
      </c>
      <c r="H705" s="477" t="s">
        <v>1988</v>
      </c>
    </row>
    <row r="706" spans="1:8" ht="15" x14ac:dyDescent="0.2">
      <c r="A706" s="477" t="s">
        <v>3020</v>
      </c>
      <c r="B706" s="477">
        <v>79110000005</v>
      </c>
      <c r="C706" s="477" t="s">
        <v>1114</v>
      </c>
      <c r="D706" s="477" t="s">
        <v>1419</v>
      </c>
      <c r="E706" s="478">
        <v>0</v>
      </c>
      <c r="F706" s="478">
        <v>185.32</v>
      </c>
      <c r="G706" s="478">
        <v>185.32</v>
      </c>
      <c r="H706" s="477" t="s">
        <v>1988</v>
      </c>
    </row>
  </sheetData>
  <autoFilter ref="A4:AF706"/>
  <mergeCells count="2">
    <mergeCell ref="A1:H1"/>
    <mergeCell ref="A2:AF2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pane xSplit="3" ySplit="1" topLeftCell="D2" activePane="bottomRight" state="frozen"/>
      <selection activeCell="H338" sqref="H338"/>
      <selection pane="topRight" activeCell="H338" sqref="H338"/>
      <selection pane="bottomLeft" activeCell="H338" sqref="H338"/>
      <selection pane="bottomRight" activeCell="H338" sqref="H338"/>
    </sheetView>
  </sheetViews>
  <sheetFormatPr defaultColWidth="8.85546875" defaultRowHeight="12.75" outlineLevelCol="1" x14ac:dyDescent="0.2"/>
  <cols>
    <col min="1" max="2" width="14.5703125" style="475" customWidth="1" outlineLevel="1"/>
    <col min="3" max="3" width="39.140625" style="475" customWidth="1"/>
    <col min="4" max="5" width="15.5703125" style="483" customWidth="1"/>
    <col min="6" max="6" width="1.85546875" style="483" customWidth="1"/>
    <col min="7" max="7" width="15.5703125" style="483" customWidth="1"/>
    <col min="8" max="8" width="16.140625" style="483" customWidth="1"/>
    <col min="9" max="16384" width="8.85546875" style="475"/>
  </cols>
  <sheetData>
    <row r="1" spans="1:8" ht="63" x14ac:dyDescent="0.25">
      <c r="A1" s="476" t="s">
        <v>3857</v>
      </c>
      <c r="B1" s="476" t="s">
        <v>3858</v>
      </c>
      <c r="C1" s="476" t="s">
        <v>143</v>
      </c>
      <c r="D1" s="482" t="s">
        <v>3859</v>
      </c>
      <c r="E1" s="482" t="s">
        <v>3861</v>
      </c>
      <c r="G1" s="482" t="s">
        <v>3860</v>
      </c>
    </row>
    <row r="2" spans="1:8" ht="15" x14ac:dyDescent="0.2">
      <c r="A2" s="477" t="s">
        <v>1869</v>
      </c>
      <c r="B2" s="477" t="s">
        <v>2072</v>
      </c>
      <c r="C2" s="477" t="s">
        <v>1870</v>
      </c>
      <c r="D2" s="484">
        <v>1357482.5899999999</v>
      </c>
      <c r="E2" s="484">
        <v>476101.99999999988</v>
      </c>
      <c r="G2" s="484">
        <v>119397.98999999999</v>
      </c>
      <c r="H2" s="483">
        <f>+E2+G2</f>
        <v>595499.98999999987</v>
      </c>
    </row>
    <row r="3" spans="1:8" ht="15" x14ac:dyDescent="0.2">
      <c r="A3" s="477" t="s">
        <v>1872</v>
      </c>
      <c r="C3" s="477" t="s">
        <v>112</v>
      </c>
      <c r="D3" s="484">
        <v>0</v>
      </c>
      <c r="E3" s="484"/>
      <c r="G3" s="484">
        <v>0</v>
      </c>
    </row>
    <row r="4" spans="1:8" ht="15" x14ac:dyDescent="0.2">
      <c r="A4" s="477" t="s">
        <v>1873</v>
      </c>
      <c r="B4" s="477" t="s">
        <v>2074</v>
      </c>
      <c r="C4" s="477" t="s">
        <v>1874</v>
      </c>
      <c r="D4" s="484">
        <v>0</v>
      </c>
      <c r="E4" s="484"/>
      <c r="G4" s="484">
        <v>4181574.6800000011</v>
      </c>
    </row>
    <row r="5" spans="1:8" ht="15" x14ac:dyDescent="0.2">
      <c r="A5" s="477" t="s">
        <v>1875</v>
      </c>
      <c r="B5" s="477" t="s">
        <v>2076</v>
      </c>
      <c r="C5" s="477" t="s">
        <v>1876</v>
      </c>
      <c r="D5" s="484">
        <v>0</v>
      </c>
      <c r="E5" s="484"/>
      <c r="G5" s="484">
        <v>0</v>
      </c>
    </row>
    <row r="6" spans="1:8" ht="15" x14ac:dyDescent="0.2">
      <c r="A6" s="477" t="s">
        <v>1877</v>
      </c>
      <c r="B6" s="477" t="s">
        <v>2078</v>
      </c>
      <c r="C6" s="477" t="s">
        <v>113</v>
      </c>
      <c r="D6" s="484">
        <v>0</v>
      </c>
      <c r="E6" s="484"/>
      <c r="G6" s="484">
        <v>205067.72000000003</v>
      </c>
    </row>
    <row r="7" spans="1:8" ht="15" x14ac:dyDescent="0.2">
      <c r="A7" s="477" t="s">
        <v>1878</v>
      </c>
      <c r="B7" s="477" t="s">
        <v>2080</v>
      </c>
      <c r="C7" s="477" t="s">
        <v>142</v>
      </c>
      <c r="D7" s="484">
        <v>-7292332</v>
      </c>
      <c r="E7" s="484">
        <v>-1364858</v>
      </c>
      <c r="G7" s="484">
        <v>7255764.2100000056</v>
      </c>
      <c r="H7" s="483">
        <f t="shared" ref="H7:H14" si="0">+E7+G7</f>
        <v>5890906.2100000056</v>
      </c>
    </row>
    <row r="8" spans="1:8" ht="15" x14ac:dyDescent="0.2">
      <c r="A8" s="477" t="s">
        <v>1879</v>
      </c>
      <c r="B8" s="477" t="s">
        <v>2082</v>
      </c>
      <c r="C8" s="477" t="s">
        <v>1880</v>
      </c>
      <c r="D8" s="484">
        <v>-278987</v>
      </c>
      <c r="E8" s="484">
        <v>-61760</v>
      </c>
      <c r="G8" s="484">
        <v>89035.669999999984</v>
      </c>
      <c r="H8" s="486">
        <f t="shared" si="0"/>
        <v>27275.669999999984</v>
      </c>
    </row>
    <row r="9" spans="1:8" ht="15" x14ac:dyDescent="0.2">
      <c r="A9" s="477" t="s">
        <v>1881</v>
      </c>
      <c r="B9" s="477" t="s">
        <v>2084</v>
      </c>
      <c r="C9" s="477" t="s">
        <v>114</v>
      </c>
      <c r="D9" s="484">
        <v>-272890</v>
      </c>
      <c r="E9" s="484">
        <v>-438333</v>
      </c>
      <c r="G9" s="484">
        <v>245673.59</v>
      </c>
      <c r="H9" s="483">
        <f t="shared" si="0"/>
        <v>-192659.41</v>
      </c>
    </row>
    <row r="10" spans="1:8" ht="15" x14ac:dyDescent="0.2">
      <c r="A10" s="477" t="s">
        <v>1882</v>
      </c>
      <c r="B10" s="477" t="s">
        <v>2086</v>
      </c>
      <c r="C10" s="477" t="s">
        <v>1883</v>
      </c>
      <c r="D10" s="484">
        <v>-255123</v>
      </c>
      <c r="E10" s="484">
        <v>-4145</v>
      </c>
      <c r="G10" s="484">
        <v>25793.360000000001</v>
      </c>
      <c r="H10" s="483">
        <f t="shared" si="0"/>
        <v>21648.36</v>
      </c>
    </row>
    <row r="11" spans="1:8" ht="15" x14ac:dyDescent="0.2">
      <c r="A11" s="477" t="s">
        <v>1884</v>
      </c>
      <c r="B11" s="477" t="s">
        <v>2088</v>
      </c>
      <c r="C11" s="477" t="s">
        <v>1885</v>
      </c>
      <c r="D11" s="484">
        <v>-2119218</v>
      </c>
      <c r="E11" s="484">
        <v>-451315</v>
      </c>
      <c r="G11" s="484">
        <v>256210.22999999984</v>
      </c>
      <c r="H11" s="486">
        <f t="shared" si="0"/>
        <v>-195104.77000000016</v>
      </c>
    </row>
    <row r="12" spans="1:8" ht="15" x14ac:dyDescent="0.2">
      <c r="A12" s="477" t="s">
        <v>1886</v>
      </c>
      <c r="B12" s="477" t="s">
        <v>2090</v>
      </c>
      <c r="C12" s="477" t="s">
        <v>1887</v>
      </c>
      <c r="D12" s="484">
        <v>-24139</v>
      </c>
      <c r="E12" s="484">
        <v>-2689</v>
      </c>
      <c r="G12" s="484">
        <v>11263.619999999999</v>
      </c>
      <c r="H12" s="486">
        <f t="shared" si="0"/>
        <v>8574.619999999999</v>
      </c>
    </row>
    <row r="13" spans="1:8" ht="15" x14ac:dyDescent="0.2">
      <c r="A13" s="477" t="s">
        <v>1888</v>
      </c>
      <c r="B13" s="477" t="s">
        <v>2092</v>
      </c>
      <c r="C13" s="477" t="s">
        <v>1889</v>
      </c>
      <c r="D13" s="484">
        <v>-24542</v>
      </c>
      <c r="E13" s="484">
        <v>-13148</v>
      </c>
      <c r="G13" s="484">
        <v>0</v>
      </c>
      <c r="H13" s="486">
        <f t="shared" si="0"/>
        <v>-13148</v>
      </c>
    </row>
    <row r="14" spans="1:8" ht="15" x14ac:dyDescent="0.2">
      <c r="A14" s="477" t="s">
        <v>1890</v>
      </c>
      <c r="B14" s="477" t="s">
        <v>2094</v>
      </c>
      <c r="C14" s="477" t="s">
        <v>1891</v>
      </c>
      <c r="D14" s="484">
        <v>-299352</v>
      </c>
      <c r="E14" s="484">
        <v>22467</v>
      </c>
      <c r="G14" s="484">
        <v>47889.780000000006</v>
      </c>
      <c r="H14" s="486">
        <f t="shared" si="0"/>
        <v>70356.78</v>
      </c>
    </row>
    <row r="15" spans="1:8" x14ac:dyDescent="0.2">
      <c r="E15" s="483">
        <f>-SUM(E2:E14)</f>
        <v>1837679</v>
      </c>
    </row>
    <row r="16" spans="1:8" ht="15" x14ac:dyDescent="0.2">
      <c r="A16" s="477" t="s">
        <v>1869</v>
      </c>
      <c r="B16" s="477" t="s">
        <v>2072</v>
      </c>
      <c r="C16" s="477" t="s">
        <v>2073</v>
      </c>
      <c r="D16" s="484">
        <v>-881380.59</v>
      </c>
      <c r="E16" s="484"/>
      <c r="F16" s="485"/>
      <c r="H16" s="485"/>
    </row>
    <row r="17" spans="1:8" ht="15" x14ac:dyDescent="0.2">
      <c r="A17" s="477" t="s">
        <v>1873</v>
      </c>
      <c r="B17" s="477" t="s">
        <v>2074</v>
      </c>
      <c r="C17" s="477" t="s">
        <v>2075</v>
      </c>
      <c r="D17" s="484">
        <v>0</v>
      </c>
      <c r="E17" s="484"/>
      <c r="F17" s="485"/>
      <c r="H17" s="485"/>
    </row>
    <row r="18" spans="1:8" ht="15" x14ac:dyDescent="0.2">
      <c r="A18" s="477" t="s">
        <v>1875</v>
      </c>
      <c r="B18" s="477" t="s">
        <v>2076</v>
      </c>
      <c r="C18" s="477" t="s">
        <v>2077</v>
      </c>
      <c r="D18" s="484">
        <v>0</v>
      </c>
      <c r="E18" s="484"/>
      <c r="F18" s="485"/>
      <c r="H18" s="485"/>
    </row>
    <row r="19" spans="1:8" ht="15" x14ac:dyDescent="0.2">
      <c r="A19" s="477" t="s">
        <v>1877</v>
      </c>
      <c r="B19" s="477" t="s">
        <v>2078</v>
      </c>
      <c r="C19" s="477" t="s">
        <v>2079</v>
      </c>
      <c r="D19" s="484">
        <v>0</v>
      </c>
      <c r="E19" s="484"/>
      <c r="F19" s="485"/>
      <c r="H19" s="485"/>
    </row>
    <row r="20" spans="1:8" ht="15" x14ac:dyDescent="0.2">
      <c r="A20" s="477" t="s">
        <v>1878</v>
      </c>
      <c r="B20" s="477" t="s">
        <v>2080</v>
      </c>
      <c r="C20" s="477" t="s">
        <v>2081</v>
      </c>
      <c r="D20" s="484">
        <v>5927474</v>
      </c>
      <c r="E20" s="484"/>
      <c r="F20" s="485"/>
      <c r="H20" s="485"/>
    </row>
    <row r="21" spans="1:8" ht="15" x14ac:dyDescent="0.2">
      <c r="A21" s="477" t="s">
        <v>1879</v>
      </c>
      <c r="B21" s="477" t="s">
        <v>2082</v>
      </c>
      <c r="C21" s="477" t="s">
        <v>2083</v>
      </c>
      <c r="D21" s="484">
        <v>217227</v>
      </c>
      <c r="E21" s="484"/>
      <c r="F21" s="485"/>
      <c r="H21" s="485"/>
    </row>
    <row r="22" spans="1:8" ht="15" x14ac:dyDescent="0.2">
      <c r="A22" s="477" t="s">
        <v>1881</v>
      </c>
      <c r="B22" s="477" t="s">
        <v>2084</v>
      </c>
      <c r="C22" s="477" t="s">
        <v>2085</v>
      </c>
      <c r="D22" s="484">
        <v>-165443</v>
      </c>
      <c r="E22" s="484"/>
      <c r="F22" s="485"/>
      <c r="H22" s="485"/>
    </row>
    <row r="23" spans="1:8" ht="15" x14ac:dyDescent="0.2">
      <c r="A23" s="477" t="s">
        <v>1882</v>
      </c>
      <c r="B23" s="477" t="s">
        <v>2086</v>
      </c>
      <c r="C23" s="477" t="s">
        <v>2087</v>
      </c>
      <c r="D23" s="484">
        <v>250978</v>
      </c>
      <c r="E23" s="484"/>
      <c r="F23" s="485"/>
      <c r="H23" s="485"/>
    </row>
    <row r="24" spans="1:8" ht="15" x14ac:dyDescent="0.2">
      <c r="A24" s="477" t="s">
        <v>1884</v>
      </c>
      <c r="B24" s="477" t="s">
        <v>2088</v>
      </c>
      <c r="C24" s="477" t="s">
        <v>2089</v>
      </c>
      <c r="D24" s="484">
        <v>1667903</v>
      </c>
      <c r="E24" s="484"/>
      <c r="F24" s="485"/>
      <c r="H24" s="485"/>
    </row>
    <row r="25" spans="1:8" ht="15" x14ac:dyDescent="0.2">
      <c r="A25" s="477" t="s">
        <v>1886</v>
      </c>
      <c r="B25" s="477" t="s">
        <v>2090</v>
      </c>
      <c r="C25" s="477" t="s">
        <v>2091</v>
      </c>
      <c r="D25" s="484">
        <v>21450</v>
      </c>
      <c r="E25" s="484"/>
      <c r="F25" s="485"/>
      <c r="H25" s="485"/>
    </row>
    <row r="26" spans="1:8" ht="15" x14ac:dyDescent="0.2">
      <c r="A26" s="477" t="s">
        <v>1888</v>
      </c>
      <c r="B26" s="477" t="s">
        <v>2092</v>
      </c>
      <c r="C26" s="477" t="s">
        <v>2093</v>
      </c>
      <c r="D26" s="484">
        <v>11394</v>
      </c>
      <c r="E26" s="484"/>
      <c r="F26" s="485"/>
      <c r="H26" s="485"/>
    </row>
    <row r="27" spans="1:8" ht="15" x14ac:dyDescent="0.2">
      <c r="A27" s="477" t="s">
        <v>1890</v>
      </c>
      <c r="B27" s="477" t="s">
        <v>2094</v>
      </c>
      <c r="C27" s="477" t="s">
        <v>2095</v>
      </c>
      <c r="D27" s="484">
        <v>321819</v>
      </c>
      <c r="E27" s="484"/>
      <c r="F27" s="485"/>
      <c r="H27" s="48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0"/>
  <sheetViews>
    <sheetView showGridLines="0" workbookViewId="0">
      <selection activeCell="D19" sqref="D19"/>
    </sheetView>
  </sheetViews>
  <sheetFormatPr defaultColWidth="9.28515625" defaultRowHeight="15" x14ac:dyDescent="0.25"/>
  <cols>
    <col min="1" max="1" width="7.28515625" style="150" bestFit="1" customWidth="1"/>
    <col min="2" max="2" width="9.28515625" style="150"/>
    <col min="3" max="3" width="85.28515625" style="150" customWidth="1"/>
    <col min="4" max="4" width="18.7109375" style="160" customWidth="1"/>
    <col min="5" max="5" width="26" style="160" customWidth="1"/>
    <col min="6" max="6" width="22.7109375" style="160" customWidth="1"/>
    <col min="7" max="7" width="10" style="150" customWidth="1"/>
    <col min="8" max="8" width="17.5703125" style="150" customWidth="1"/>
    <col min="9" max="9" width="15.5703125" style="150" customWidth="1"/>
    <col min="10" max="10" width="9.28515625" style="150"/>
    <col min="11" max="11" width="15.7109375" style="150" customWidth="1"/>
    <col min="12" max="16384" width="9.28515625" style="150"/>
  </cols>
  <sheetData>
    <row r="1" spans="2:11" x14ac:dyDescent="0.25">
      <c r="B1" s="148"/>
      <c r="C1" s="149"/>
      <c r="D1" s="50" t="s">
        <v>1748</v>
      </c>
      <c r="E1" s="50"/>
      <c r="F1" s="50" t="s">
        <v>153</v>
      </c>
      <c r="G1" s="50"/>
    </row>
    <row r="2" spans="2:11" x14ac:dyDescent="0.25">
      <c r="B2" s="148"/>
      <c r="C2" s="151" t="s">
        <v>154</v>
      </c>
      <c r="D2" s="152"/>
      <c r="E2" s="151" t="s">
        <v>154</v>
      </c>
      <c r="F2" s="153">
        <f>+E16+E37+E438</f>
        <v>4813152.1399999997</v>
      </c>
      <c r="G2" s="152"/>
    </row>
    <row r="3" spans="2:11" x14ac:dyDescent="0.25">
      <c r="B3" s="148"/>
      <c r="C3" s="151" t="s">
        <v>155</v>
      </c>
      <c r="D3" s="152"/>
      <c r="E3" s="151" t="s">
        <v>155</v>
      </c>
      <c r="F3" s="153">
        <f>+E243+E399</f>
        <v>4813152.1400000006</v>
      </c>
      <c r="G3" s="152"/>
    </row>
    <row r="4" spans="2:11" x14ac:dyDescent="0.25">
      <c r="B4" s="148"/>
      <c r="C4" s="154" t="s">
        <v>156</v>
      </c>
      <c r="D4" s="152"/>
      <c r="E4" s="154" t="s">
        <v>156</v>
      </c>
      <c r="F4" s="153">
        <f>+F2-F3</f>
        <v>0</v>
      </c>
      <c r="G4" s="152"/>
    </row>
    <row r="5" spans="2:11" s="159" customFormat="1" ht="15.75" x14ac:dyDescent="0.25">
      <c r="B5" s="155" t="s">
        <v>1748</v>
      </c>
      <c r="C5" s="156" t="s">
        <v>1749</v>
      </c>
      <c r="D5" s="157"/>
      <c r="E5" s="157"/>
      <c r="F5" s="157"/>
      <c r="G5" s="158"/>
      <c r="H5" s="150"/>
    </row>
    <row r="6" spans="2:11" x14ac:dyDescent="0.25">
      <c r="B6" s="148"/>
      <c r="C6" s="154"/>
    </row>
    <row r="7" spans="2:11" ht="23.25" x14ac:dyDescent="0.25">
      <c r="B7" s="161" t="s">
        <v>1750</v>
      </c>
      <c r="C7" s="162"/>
      <c r="D7" s="163"/>
      <c r="E7" s="163"/>
      <c r="F7" s="163"/>
      <c r="G7" s="164"/>
    </row>
    <row r="8" spans="2:11" ht="26.25" thickBot="1" x14ac:dyDescent="0.3">
      <c r="B8" s="165"/>
      <c r="C8" s="166"/>
      <c r="D8" s="167"/>
      <c r="E8" s="167"/>
      <c r="F8" s="167"/>
      <c r="G8" s="168" t="s">
        <v>1751</v>
      </c>
      <c r="H8" s="68" t="s">
        <v>1207</v>
      </c>
    </row>
    <row r="9" spans="2:11" ht="15.75" x14ac:dyDescent="0.25">
      <c r="B9" s="169"/>
      <c r="C9" s="170" t="s">
        <v>158</v>
      </c>
      <c r="D9" s="171" t="s">
        <v>1752</v>
      </c>
      <c r="E9" s="171" t="s">
        <v>153</v>
      </c>
      <c r="F9" s="172" t="s">
        <v>1753</v>
      </c>
      <c r="G9" s="171"/>
      <c r="H9" s="72" t="s">
        <v>1211</v>
      </c>
    </row>
    <row r="10" spans="2:11" ht="15.75" x14ac:dyDescent="0.25">
      <c r="B10" s="173" t="s">
        <v>159</v>
      </c>
      <c r="C10" s="174" t="s">
        <v>160</v>
      </c>
      <c r="D10" s="175">
        <f>VLOOKUP(B10,'[51]Mod. CE 2018_NEW_Benny'!$B$10:$D$494,3,FALSE)</f>
        <v>650037398.30000007</v>
      </c>
      <c r="E10" s="175"/>
      <c r="F10" s="175">
        <v>645252330.25</v>
      </c>
      <c r="G10" s="176" t="s">
        <v>1754</v>
      </c>
      <c r="H10" s="177" t="s">
        <v>1214</v>
      </c>
      <c r="I10" s="150">
        <f>VLOOKUP(B10,'[52]Mod. CE 2018_NEW_Benny'!$B$10:$D$494,3,FALSE)</f>
        <v>650037398.30000007</v>
      </c>
      <c r="K10" s="150">
        <f>VLOOKUP(B10,'[52]Mod. CE 2018_NEW_Benny'!$B$10:$F$494,5,FALSE)</f>
        <v>645252330.25</v>
      </c>
    </row>
    <row r="11" spans="2:11" x14ac:dyDescent="0.25">
      <c r="B11" s="173" t="s">
        <v>161</v>
      </c>
      <c r="C11" s="178" t="s">
        <v>162</v>
      </c>
      <c r="D11" s="179">
        <f>VLOOKUP(B11,'[51]Mod. CE 2018_NEW_Benny'!$B$10:$D$494,3,FALSE)</f>
        <v>637245721.95000005</v>
      </c>
      <c r="E11" s="179"/>
      <c r="F11" s="179">
        <v>637245721.95000005</v>
      </c>
      <c r="G11" s="180" t="s">
        <v>1754</v>
      </c>
      <c r="H11" s="177" t="s">
        <v>1214</v>
      </c>
      <c r="I11" s="150">
        <f>VLOOKUP(B11,'[52]Mod. CE 2018_NEW_Benny'!$B$10:$D$494,3,FALSE)</f>
        <v>637245721.95000005</v>
      </c>
      <c r="K11" s="150">
        <f>VLOOKUP(B11,'[52]Mod. CE 2018_NEW_Benny'!$B$10:$F$494,5,FALSE)</f>
        <v>637245721.95000005</v>
      </c>
    </row>
    <row r="12" spans="2:11" x14ac:dyDescent="0.25">
      <c r="B12" s="181" t="s">
        <v>163</v>
      </c>
      <c r="C12" s="182" t="s">
        <v>1755</v>
      </c>
      <c r="D12" s="183">
        <f>VLOOKUP(B12,'[51]Mod. CE 2018_NEW_Benny'!$B$10:$D$494,3,FALSE)</f>
        <v>617027534.95000005</v>
      </c>
      <c r="E12" s="183"/>
      <c r="F12" s="183">
        <v>617027534.95000005</v>
      </c>
      <c r="G12" s="184" t="s">
        <v>1754</v>
      </c>
      <c r="H12" s="177" t="s">
        <v>1221</v>
      </c>
      <c r="I12" s="150">
        <f>VLOOKUP(B12,'[52]Mod. CE 2018_NEW_Benny'!$B$10:$D$494,3,FALSE)</f>
        <v>617027534.95000005</v>
      </c>
      <c r="K12" s="150">
        <f>VLOOKUP(B12,'[52]Mod. CE 2018_NEW_Benny'!$B$10:$F$494,5,FALSE)</f>
        <v>617027534.95000005</v>
      </c>
    </row>
    <row r="13" spans="2:11" x14ac:dyDescent="0.25">
      <c r="B13" s="181" t="s">
        <v>167</v>
      </c>
      <c r="C13" s="182" t="s">
        <v>1756</v>
      </c>
      <c r="D13" s="183">
        <f>VLOOKUP(B13,'[51]Mod. CE 2018_NEW_Benny'!$B$10:$D$494,3,FALSE)</f>
        <v>20218187</v>
      </c>
      <c r="E13" s="183"/>
      <c r="F13" s="183">
        <v>20218187</v>
      </c>
      <c r="G13" s="184" t="s">
        <v>1754</v>
      </c>
      <c r="H13" s="177" t="s">
        <v>1221</v>
      </c>
      <c r="I13" s="150">
        <f>VLOOKUP(B13,'[52]Mod. CE 2018_NEW_Benny'!$B$10:$D$494,3,FALSE)</f>
        <v>20218187</v>
      </c>
      <c r="K13" s="150">
        <f>VLOOKUP(B13,'[52]Mod. CE 2018_NEW_Benny'!$B$10:$F$494,5,FALSE)</f>
        <v>20218187</v>
      </c>
    </row>
    <row r="14" spans="2:11" x14ac:dyDescent="0.25">
      <c r="B14" s="173" t="s">
        <v>173</v>
      </c>
      <c r="C14" s="178" t="s">
        <v>174</v>
      </c>
      <c r="D14" s="179">
        <f>VLOOKUP(B14,'[51]Mod. CE 2018_NEW_Benny'!$B$10:$D$494,3,FALSE)</f>
        <v>12791676.35</v>
      </c>
      <c r="E14" s="179"/>
      <c r="F14" s="179">
        <v>8006608.3000000007</v>
      </c>
      <c r="G14" s="180" t="s">
        <v>1754</v>
      </c>
      <c r="H14" s="177" t="s">
        <v>1214</v>
      </c>
      <c r="I14" s="150">
        <f>VLOOKUP(B14,'[52]Mod. CE 2018_NEW_Benny'!$B$10:$D$494,3,FALSE)</f>
        <v>12791676.35</v>
      </c>
      <c r="K14" s="150">
        <f>VLOOKUP(B14,'[52]Mod. CE 2018_NEW_Benny'!$B$10:$F$494,5,FALSE)</f>
        <v>8006608.3000000007</v>
      </c>
    </row>
    <row r="15" spans="2:11" x14ac:dyDescent="0.25">
      <c r="B15" s="181" t="s">
        <v>175</v>
      </c>
      <c r="C15" s="185" t="s">
        <v>176</v>
      </c>
      <c r="D15" s="186">
        <f>VLOOKUP(B15,'[51]Mod. CE 2018_NEW_Benny'!$B$10:$D$494,3,FALSE)</f>
        <v>8168089.0099999998</v>
      </c>
      <c r="E15" s="186"/>
      <c r="F15" s="186">
        <v>3383020.96</v>
      </c>
      <c r="G15" s="187" t="s">
        <v>1754</v>
      </c>
      <c r="H15" s="177" t="s">
        <v>1214</v>
      </c>
      <c r="I15" s="150">
        <f>VLOOKUP(B15,'[52]Mod. CE 2018_NEW_Benny'!$B$10:$D$494,3,FALSE)</f>
        <v>8168089.0099999998</v>
      </c>
      <c r="K15" s="150">
        <f>VLOOKUP(B15,'[52]Mod. CE 2018_NEW_Benny'!$B$10:$F$494,5,FALSE)</f>
        <v>3383020.96</v>
      </c>
    </row>
    <row r="16" spans="2:11" x14ac:dyDescent="0.25">
      <c r="B16" s="181" t="s">
        <v>177</v>
      </c>
      <c r="C16" s="188" t="s">
        <v>1757</v>
      </c>
      <c r="D16" s="189">
        <f>VLOOKUP(B16,'[51]Mod. CE 2018_NEW_Benny'!$B$10:$D$494,3,FALSE)</f>
        <v>8168089.0099999998</v>
      </c>
      <c r="E16" s="189">
        <v>4785068.05</v>
      </c>
      <c r="F16" s="189">
        <f>+D16-E16</f>
        <v>3383020.96</v>
      </c>
      <c r="G16" s="190" t="s">
        <v>1754</v>
      </c>
      <c r="H16" s="177" t="s">
        <v>1221</v>
      </c>
      <c r="I16" s="150">
        <f>VLOOKUP(B16,'[52]Mod. CE 2018_NEW_Benny'!$B$10:$D$494,3,FALSE)</f>
        <v>8168089.0099999998</v>
      </c>
      <c r="K16" s="150">
        <f>VLOOKUP(B16,'[52]Mod. CE 2018_NEW_Benny'!$B$10:$F$494,5,FALSE)</f>
        <v>3383020.96</v>
      </c>
    </row>
    <row r="17" spans="2:11" x14ac:dyDescent="0.25">
      <c r="B17" s="181" t="s">
        <v>185</v>
      </c>
      <c r="C17" s="188" t="s">
        <v>1758</v>
      </c>
      <c r="D17" s="189">
        <f>VLOOKUP(B17,'[51]Mod. CE 2018_NEW_Benny'!$B$10:$D$494,3,FALSE)</f>
        <v>0</v>
      </c>
      <c r="E17" s="189"/>
      <c r="F17" s="189">
        <v>0</v>
      </c>
      <c r="G17" s="190" t="s">
        <v>1754</v>
      </c>
      <c r="H17" s="177" t="s">
        <v>1221</v>
      </c>
      <c r="I17" s="150">
        <f>VLOOKUP(B17,'[52]Mod. CE 2018_NEW_Benny'!$B$10:$D$494,3,FALSE)</f>
        <v>0</v>
      </c>
      <c r="K17" s="150">
        <f>VLOOKUP(B17,'[52]Mod. CE 2018_NEW_Benny'!$B$10:$F$494,5,FALSE)</f>
        <v>0</v>
      </c>
    </row>
    <row r="18" spans="2:11" x14ac:dyDescent="0.25">
      <c r="B18" s="181" t="s">
        <v>186</v>
      </c>
      <c r="C18" s="188" t="s">
        <v>1759</v>
      </c>
      <c r="D18" s="189">
        <f>VLOOKUP(B18,'[51]Mod. CE 2018_NEW_Benny'!$B$10:$D$494,3,FALSE)</f>
        <v>0</v>
      </c>
      <c r="E18" s="189"/>
      <c r="F18" s="189">
        <v>0</v>
      </c>
      <c r="G18" s="190" t="s">
        <v>1754</v>
      </c>
      <c r="H18" s="177" t="s">
        <v>1221</v>
      </c>
      <c r="I18" s="150">
        <f>VLOOKUP(B18,'[52]Mod. CE 2018_NEW_Benny'!$B$10:$D$494,3,FALSE)</f>
        <v>0</v>
      </c>
      <c r="K18" s="150">
        <f>VLOOKUP(B18,'[52]Mod. CE 2018_NEW_Benny'!$B$10:$F$494,5,FALSE)</f>
        <v>0</v>
      </c>
    </row>
    <row r="19" spans="2:11" x14ac:dyDescent="0.25">
      <c r="B19" s="181" t="s">
        <v>187</v>
      </c>
      <c r="C19" s="188" t="s">
        <v>1760</v>
      </c>
      <c r="D19" s="189">
        <f>VLOOKUP(B19,'[51]Mod. CE 2018_NEW_Benny'!$B$10:$D$494,3,FALSE)</f>
        <v>0</v>
      </c>
      <c r="E19" s="189"/>
      <c r="F19" s="189">
        <v>0</v>
      </c>
      <c r="G19" s="190" t="s">
        <v>1754</v>
      </c>
      <c r="H19" s="177" t="s">
        <v>1221</v>
      </c>
      <c r="I19" s="150">
        <f>VLOOKUP(B19,'[52]Mod. CE 2018_NEW_Benny'!$B$10:$D$494,3,FALSE)</f>
        <v>0</v>
      </c>
      <c r="K19" s="150">
        <f>VLOOKUP(B19,'[52]Mod. CE 2018_NEW_Benny'!$B$10:$F$494,5,FALSE)</f>
        <v>0</v>
      </c>
    </row>
    <row r="20" spans="2:11" x14ac:dyDescent="0.25">
      <c r="B20" s="181" t="s">
        <v>1761</v>
      </c>
      <c r="C20" s="185" t="s">
        <v>189</v>
      </c>
      <c r="D20" s="186">
        <f>VLOOKUP(B20,'[51]Mod. CE 2018_NEW_Benny'!$B$10:$D$494,3,FALSE)</f>
        <v>1504465.27</v>
      </c>
      <c r="E20" s="186"/>
      <c r="F20" s="186">
        <v>1504465.27</v>
      </c>
      <c r="G20" s="187" t="s">
        <v>1754</v>
      </c>
      <c r="H20" s="177" t="s">
        <v>1214</v>
      </c>
      <c r="I20" s="150">
        <f>VLOOKUP(B20,'[52]Mod. CE 2018_NEW_Benny'!$B$10:$D$494,3,FALSE)</f>
        <v>1504465.27</v>
      </c>
      <c r="K20" s="150">
        <f>VLOOKUP(B20,'[52]Mod. CE 2018_NEW_Benny'!$B$10:$F$494,5,FALSE)</f>
        <v>1504465.27</v>
      </c>
    </row>
    <row r="21" spans="2:11" x14ac:dyDescent="0.25">
      <c r="B21" s="181" t="s">
        <v>188</v>
      </c>
      <c r="C21" s="188" t="s">
        <v>1762</v>
      </c>
      <c r="D21" s="189">
        <f>VLOOKUP(B21,'[51]Mod. CE 2018_NEW_Benny'!$B$10:$D$494,3,FALSE)</f>
        <v>0</v>
      </c>
      <c r="E21" s="189"/>
      <c r="F21" s="189">
        <v>0</v>
      </c>
      <c r="G21" s="190" t="s">
        <v>1754</v>
      </c>
      <c r="H21" s="177" t="s">
        <v>1221</v>
      </c>
      <c r="I21" s="150">
        <f>VLOOKUP(B21,'[52]Mod. CE 2018_NEW_Benny'!$B$10:$D$494,3,FALSE)</f>
        <v>0</v>
      </c>
      <c r="K21" s="150">
        <f>VLOOKUP(B21,'[52]Mod. CE 2018_NEW_Benny'!$B$10:$F$494,5,FALSE)</f>
        <v>0</v>
      </c>
    </row>
    <row r="22" spans="2:11" x14ac:dyDescent="0.25">
      <c r="B22" s="181" t="s">
        <v>190</v>
      </c>
      <c r="C22" s="188" t="s">
        <v>1763</v>
      </c>
      <c r="D22" s="189">
        <f>VLOOKUP(B22,'[51]Mod. CE 2018_NEW_Benny'!$B$10:$D$494,3,FALSE)</f>
        <v>1504465.27</v>
      </c>
      <c r="E22" s="189"/>
      <c r="F22" s="189">
        <v>1504465.27</v>
      </c>
      <c r="G22" s="190" t="s">
        <v>1754</v>
      </c>
      <c r="H22" s="177" t="s">
        <v>1221</v>
      </c>
      <c r="I22" s="150">
        <f>VLOOKUP(B22,'[52]Mod. CE 2018_NEW_Benny'!$B$10:$D$494,3,FALSE)</f>
        <v>1504465.27</v>
      </c>
      <c r="K22" s="150">
        <f>VLOOKUP(B22,'[52]Mod. CE 2018_NEW_Benny'!$B$10:$F$494,5,FALSE)</f>
        <v>1504465.27</v>
      </c>
    </row>
    <row r="23" spans="2:11" x14ac:dyDescent="0.25">
      <c r="B23" s="181" t="s">
        <v>191</v>
      </c>
      <c r="C23" s="185" t="s">
        <v>192</v>
      </c>
      <c r="D23" s="186">
        <f>VLOOKUP(B23,'[51]Mod. CE 2018_NEW_Benny'!$B$10:$D$494,3,FALSE)</f>
        <v>3119122.07</v>
      </c>
      <c r="E23" s="186"/>
      <c r="F23" s="186">
        <v>3119122.07</v>
      </c>
      <c r="G23" s="187" t="s">
        <v>1754</v>
      </c>
      <c r="H23" s="177" t="s">
        <v>1214</v>
      </c>
      <c r="I23" s="150">
        <f>VLOOKUP(B23,'[52]Mod. CE 2018_NEW_Benny'!$B$10:$D$494,3,FALSE)</f>
        <v>3119122.07</v>
      </c>
      <c r="K23" s="150">
        <f>VLOOKUP(B23,'[52]Mod. CE 2018_NEW_Benny'!$B$10:$F$494,5,FALSE)</f>
        <v>3119122.07</v>
      </c>
    </row>
    <row r="24" spans="2:11" x14ac:dyDescent="0.25">
      <c r="B24" s="181" t="s">
        <v>193</v>
      </c>
      <c r="C24" s="188" t="s">
        <v>194</v>
      </c>
      <c r="D24" s="189">
        <f>VLOOKUP(B24,'[51]Mod. CE 2018_NEW_Benny'!$B$10:$D$494,3,FALSE)</f>
        <v>0</v>
      </c>
      <c r="E24" s="189"/>
      <c r="F24" s="189">
        <v>0</v>
      </c>
      <c r="G24" s="190" t="s">
        <v>1754</v>
      </c>
      <c r="H24" s="177" t="s">
        <v>1221</v>
      </c>
      <c r="I24" s="150">
        <f>VLOOKUP(B24,'[52]Mod. CE 2018_NEW_Benny'!$B$10:$D$494,3,FALSE)</f>
        <v>0</v>
      </c>
      <c r="K24" s="150">
        <f>VLOOKUP(B24,'[52]Mod. CE 2018_NEW_Benny'!$B$10:$F$494,5,FALSE)</f>
        <v>0</v>
      </c>
    </row>
    <row r="25" spans="2:11" x14ac:dyDescent="0.25">
      <c r="B25" s="181" t="s">
        <v>195</v>
      </c>
      <c r="C25" s="188" t="s">
        <v>196</v>
      </c>
      <c r="D25" s="189">
        <f>VLOOKUP(B25,'[51]Mod. CE 2018_NEW_Benny'!$B$10:$D$494,3,FALSE)</f>
        <v>3119122.07</v>
      </c>
      <c r="E25" s="189"/>
      <c r="F25" s="189">
        <v>3119122.07</v>
      </c>
      <c r="G25" s="190" t="s">
        <v>1754</v>
      </c>
      <c r="H25" s="177" t="s">
        <v>1221</v>
      </c>
      <c r="I25" s="150">
        <f>VLOOKUP(B25,'[52]Mod. CE 2018_NEW_Benny'!$B$10:$D$494,3,FALSE)</f>
        <v>3119122.07</v>
      </c>
      <c r="K25" s="150">
        <f>VLOOKUP(B25,'[52]Mod. CE 2018_NEW_Benny'!$B$10:$F$494,5,FALSE)</f>
        <v>3119122.07</v>
      </c>
    </row>
    <row r="26" spans="2:11" x14ac:dyDescent="0.25">
      <c r="B26" s="181" t="s">
        <v>198</v>
      </c>
      <c r="C26" s="188" t="s">
        <v>199</v>
      </c>
      <c r="D26" s="189">
        <f>VLOOKUP(B26,'[51]Mod. CE 2018_NEW_Benny'!$B$10:$D$494,3,FALSE)</f>
        <v>0</v>
      </c>
      <c r="E26" s="189"/>
      <c r="F26" s="189">
        <v>0</v>
      </c>
      <c r="G26" s="190" t="s">
        <v>1754</v>
      </c>
      <c r="H26" s="177" t="s">
        <v>1221</v>
      </c>
      <c r="I26" s="150">
        <f>VLOOKUP(B26,'[52]Mod. CE 2018_NEW_Benny'!$B$10:$D$494,3,FALSE)</f>
        <v>0</v>
      </c>
      <c r="K26" s="150">
        <f>VLOOKUP(B26,'[52]Mod. CE 2018_NEW_Benny'!$B$10:$F$494,5,FALSE)</f>
        <v>0</v>
      </c>
    </row>
    <row r="27" spans="2:11" x14ac:dyDescent="0.25">
      <c r="B27" s="173" t="s">
        <v>200</v>
      </c>
      <c r="C27" s="178" t="s">
        <v>201</v>
      </c>
      <c r="D27" s="179">
        <f>VLOOKUP(B27,'[51]Mod. CE 2018_NEW_Benny'!$B$10:$D$494,3,FALSE)</f>
        <v>0</v>
      </c>
      <c r="E27" s="179"/>
      <c r="F27" s="179">
        <v>0</v>
      </c>
      <c r="G27" s="180" t="s">
        <v>1754</v>
      </c>
      <c r="H27" s="177" t="s">
        <v>1214</v>
      </c>
      <c r="I27" s="150">
        <f>VLOOKUP(B27,'[52]Mod. CE 2018_NEW_Benny'!$B$10:$D$494,3,FALSE)</f>
        <v>0</v>
      </c>
      <c r="K27" s="150">
        <f>VLOOKUP(B27,'[52]Mod. CE 2018_NEW_Benny'!$B$10:$F$494,5,FALSE)</f>
        <v>0</v>
      </c>
    </row>
    <row r="28" spans="2:11" x14ac:dyDescent="0.25">
      <c r="B28" s="181" t="s">
        <v>202</v>
      </c>
      <c r="C28" s="182" t="s">
        <v>203</v>
      </c>
      <c r="D28" s="183">
        <f>VLOOKUP(B28,'[51]Mod. CE 2018_NEW_Benny'!$B$10:$D$494,3,FALSE)</f>
        <v>0</v>
      </c>
      <c r="E28" s="183"/>
      <c r="F28" s="183">
        <v>0</v>
      </c>
      <c r="G28" s="184" t="s">
        <v>1754</v>
      </c>
      <c r="H28" s="177" t="s">
        <v>1221</v>
      </c>
      <c r="I28" s="150">
        <f>VLOOKUP(B28,'[52]Mod. CE 2018_NEW_Benny'!$B$10:$D$494,3,FALSE)</f>
        <v>0</v>
      </c>
      <c r="K28" s="150">
        <f>VLOOKUP(B28,'[52]Mod. CE 2018_NEW_Benny'!$B$10:$F$494,5,FALSE)</f>
        <v>0</v>
      </c>
    </row>
    <row r="29" spans="2:11" x14ac:dyDescent="0.25">
      <c r="B29" s="181" t="s">
        <v>204</v>
      </c>
      <c r="C29" s="182" t="s">
        <v>205</v>
      </c>
      <c r="D29" s="183">
        <f>VLOOKUP(B29,'[51]Mod. CE 2018_NEW_Benny'!$B$10:$D$494,3,FALSE)</f>
        <v>0</v>
      </c>
      <c r="E29" s="183"/>
      <c r="F29" s="183">
        <v>0</v>
      </c>
      <c r="G29" s="184" t="s">
        <v>1754</v>
      </c>
      <c r="H29" s="177" t="s">
        <v>1221</v>
      </c>
      <c r="I29" s="150">
        <f>VLOOKUP(B29,'[52]Mod. CE 2018_NEW_Benny'!$B$10:$D$494,3,FALSE)</f>
        <v>0</v>
      </c>
      <c r="K29" s="150">
        <f>VLOOKUP(B29,'[52]Mod. CE 2018_NEW_Benny'!$B$10:$F$494,5,FALSE)</f>
        <v>0</v>
      </c>
    </row>
    <row r="30" spans="2:11" x14ac:dyDescent="0.25">
      <c r="B30" s="181" t="s">
        <v>206</v>
      </c>
      <c r="C30" s="182" t="s">
        <v>207</v>
      </c>
      <c r="D30" s="183">
        <f>VLOOKUP(B30,'[51]Mod. CE 2018_NEW_Benny'!$B$10:$D$494,3,FALSE)</f>
        <v>0</v>
      </c>
      <c r="E30" s="183"/>
      <c r="F30" s="183">
        <v>0</v>
      </c>
      <c r="G30" s="184" t="s">
        <v>1754</v>
      </c>
      <c r="H30" s="177" t="s">
        <v>1221</v>
      </c>
      <c r="I30" s="150">
        <f>VLOOKUP(B30,'[52]Mod. CE 2018_NEW_Benny'!$B$10:$D$494,3,FALSE)</f>
        <v>0</v>
      </c>
      <c r="K30" s="150">
        <f>VLOOKUP(B30,'[52]Mod. CE 2018_NEW_Benny'!$B$10:$F$494,5,FALSE)</f>
        <v>0</v>
      </c>
    </row>
    <row r="31" spans="2:11" x14ac:dyDescent="0.25">
      <c r="B31" s="181" t="s">
        <v>208</v>
      </c>
      <c r="C31" s="182" t="s">
        <v>209</v>
      </c>
      <c r="D31" s="183">
        <f>VLOOKUP(B31,'[51]Mod. CE 2018_NEW_Benny'!$B$10:$D$494,3,FALSE)</f>
        <v>0</v>
      </c>
      <c r="E31" s="183"/>
      <c r="F31" s="183">
        <v>0</v>
      </c>
      <c r="G31" s="184" t="s">
        <v>1754</v>
      </c>
      <c r="H31" s="177" t="s">
        <v>1221</v>
      </c>
      <c r="I31" s="150">
        <f>VLOOKUP(B31,'[52]Mod. CE 2018_NEW_Benny'!$B$10:$D$494,3,FALSE)</f>
        <v>0</v>
      </c>
      <c r="K31" s="150">
        <f>VLOOKUP(B31,'[52]Mod. CE 2018_NEW_Benny'!$B$10:$F$494,5,FALSE)</f>
        <v>0</v>
      </c>
    </row>
    <row r="32" spans="2:11" x14ac:dyDescent="0.25">
      <c r="B32" s="173" t="s">
        <v>210</v>
      </c>
      <c r="C32" s="178" t="s">
        <v>211</v>
      </c>
      <c r="D32" s="179">
        <f>VLOOKUP(B32,'[51]Mod. CE 2018_NEW_Benny'!$B$10:$D$494,3,FALSE)</f>
        <v>0</v>
      </c>
      <c r="E32" s="179"/>
      <c r="F32" s="179">
        <v>0</v>
      </c>
      <c r="G32" s="180" t="s">
        <v>1754</v>
      </c>
      <c r="H32" s="177" t="s">
        <v>1221</v>
      </c>
      <c r="I32" s="150">
        <f>VLOOKUP(B32,'[52]Mod. CE 2018_NEW_Benny'!$B$10:$D$494,3,FALSE)</f>
        <v>0</v>
      </c>
      <c r="K32" s="150">
        <f>VLOOKUP(B32,'[52]Mod. CE 2018_NEW_Benny'!$B$10:$F$494,5,FALSE)</f>
        <v>0</v>
      </c>
    </row>
    <row r="33" spans="2:11" ht="15.75" x14ac:dyDescent="0.25">
      <c r="B33" s="173" t="s">
        <v>212</v>
      </c>
      <c r="C33" s="174" t="s">
        <v>213</v>
      </c>
      <c r="D33" s="175">
        <f>VLOOKUP(B33,'[51]Mod. CE 2018_NEW_Benny'!$B$10:$D$494,3,FALSE)</f>
        <v>-3397615.97</v>
      </c>
      <c r="E33" s="175"/>
      <c r="F33" s="175">
        <v>-3407460.02</v>
      </c>
      <c r="G33" s="176" t="s">
        <v>1764</v>
      </c>
      <c r="H33" s="177" t="s">
        <v>1214</v>
      </c>
      <c r="I33" s="150">
        <f>VLOOKUP(B33,'[52]Mod. CE 2018_NEW_Benny'!$B$10:$D$494,3,FALSE)</f>
        <v>-3407460.02</v>
      </c>
      <c r="K33" s="150">
        <f>VLOOKUP(B33,'[52]Mod. CE 2018_NEW_Benny'!$B$10:$F$494,5,FALSE)</f>
        <v>-3407460.02</v>
      </c>
    </row>
    <row r="34" spans="2:11" x14ac:dyDescent="0.25">
      <c r="B34" s="191" t="s">
        <v>214</v>
      </c>
      <c r="C34" s="192" t="s">
        <v>1765</v>
      </c>
      <c r="D34" s="193">
        <f>VLOOKUP(B34,'[51]Mod. CE 2018_NEW_Benny'!$B$10:$D$494,3,FALSE)</f>
        <v>-3397615.97</v>
      </c>
      <c r="E34" s="193"/>
      <c r="F34" s="193">
        <v>-3407460.02</v>
      </c>
      <c r="G34" s="194" t="s">
        <v>1764</v>
      </c>
      <c r="H34" s="177" t="s">
        <v>1221</v>
      </c>
      <c r="I34" s="150">
        <f>VLOOKUP(B34,'[52]Mod. CE 2018_NEW_Benny'!$B$10:$D$494,3,FALSE)</f>
        <v>-3407460.02</v>
      </c>
      <c r="K34" s="150">
        <f>VLOOKUP(B34,'[52]Mod. CE 2018_NEW_Benny'!$B$10:$F$494,5,FALSE)</f>
        <v>-3407460.02</v>
      </c>
    </row>
    <row r="35" spans="2:11" x14ac:dyDescent="0.25">
      <c r="B35" s="191" t="s">
        <v>215</v>
      </c>
      <c r="C35" s="192" t="s">
        <v>1766</v>
      </c>
      <c r="D35" s="193">
        <f>VLOOKUP(B35,'[51]Mod. CE 2018_NEW_Benny'!$B$10:$D$494,3,FALSE)</f>
        <v>0</v>
      </c>
      <c r="E35" s="193"/>
      <c r="F35" s="193">
        <v>0</v>
      </c>
      <c r="G35" s="194" t="s">
        <v>1764</v>
      </c>
      <c r="H35" s="177" t="s">
        <v>1221</v>
      </c>
      <c r="I35" s="150">
        <f>VLOOKUP(B35,'[52]Mod. CE 2018_NEW_Benny'!$B$10:$D$494,3,FALSE)</f>
        <v>0</v>
      </c>
      <c r="K35" s="150">
        <f>VLOOKUP(B35,'[52]Mod. CE 2018_NEW_Benny'!$B$10:$F$494,5,FALSE)</f>
        <v>0</v>
      </c>
    </row>
    <row r="36" spans="2:11" ht="15.75" x14ac:dyDescent="0.25">
      <c r="B36" s="173" t="s">
        <v>216</v>
      </c>
      <c r="C36" s="174" t="s">
        <v>217</v>
      </c>
      <c r="D36" s="175">
        <f>VLOOKUP(B36,'[51]Mod. CE 2018_NEW_Benny'!$B$10:$D$494,3,FALSE)</f>
        <v>475256.36</v>
      </c>
      <c r="E36" s="175"/>
      <c r="F36" s="175">
        <v>475256.36</v>
      </c>
      <c r="G36" s="176" t="s">
        <v>1754</v>
      </c>
      <c r="H36" s="177" t="s">
        <v>1214</v>
      </c>
      <c r="I36" s="150">
        <f>VLOOKUP(B36,'[52]Mod. CE 2018_NEW_Benny'!$B$10:$D$494,3,FALSE)</f>
        <v>475256.36</v>
      </c>
      <c r="K36" s="150">
        <f>VLOOKUP(B36,'[52]Mod. CE 2018_NEW_Benny'!$B$10:$F$494,5,FALSE)</f>
        <v>475256.36</v>
      </c>
    </row>
    <row r="37" spans="2:11" x14ac:dyDescent="0.25">
      <c r="B37" s="173" t="s">
        <v>218</v>
      </c>
      <c r="C37" s="188" t="s">
        <v>1767</v>
      </c>
      <c r="D37" s="189">
        <f>VLOOKUP(B37,'[51]Mod. CE 2018_NEW_Benny'!$B$10:$D$494,3,FALSE)</f>
        <v>420000</v>
      </c>
      <c r="E37" s="189">
        <v>0</v>
      </c>
      <c r="F37" s="189">
        <v>0</v>
      </c>
      <c r="G37" s="190" t="s">
        <v>1754</v>
      </c>
      <c r="H37" s="177" t="s">
        <v>1221</v>
      </c>
      <c r="I37" s="150">
        <f>VLOOKUP(B37,'[52]Mod. CE 2018_NEW_Benny'!$B$10:$D$494,3,FALSE)</f>
        <v>420000</v>
      </c>
      <c r="K37" s="150">
        <f>VLOOKUP(B37,'[52]Mod. CE 2018_NEW_Benny'!$B$10:$F$494,5,FALSE)</f>
        <v>420000</v>
      </c>
    </row>
    <row r="38" spans="2:11" x14ac:dyDescent="0.25">
      <c r="B38" s="173" t="s">
        <v>219</v>
      </c>
      <c r="C38" s="188" t="s">
        <v>1768</v>
      </c>
      <c r="D38" s="189">
        <f>VLOOKUP(B38,'[51]Mod. CE 2018_NEW_Benny'!$B$10:$D$494,3,FALSE)</f>
        <v>55256.36</v>
      </c>
      <c r="E38" s="189"/>
      <c r="F38" s="189">
        <v>55256.36</v>
      </c>
      <c r="G38" s="190" t="s">
        <v>1754</v>
      </c>
      <c r="H38" s="177" t="s">
        <v>1221</v>
      </c>
      <c r="I38" s="150">
        <f>VLOOKUP(B38,'[52]Mod. CE 2018_NEW_Benny'!$B$10:$D$494,3,FALSE)</f>
        <v>55256.36</v>
      </c>
      <c r="K38" s="150">
        <f>VLOOKUP(B38,'[52]Mod. CE 2018_NEW_Benny'!$B$10:$F$494,5,FALSE)</f>
        <v>55256.36</v>
      </c>
    </row>
    <row r="39" spans="2:11" x14ac:dyDescent="0.25">
      <c r="B39" s="173" t="s">
        <v>220</v>
      </c>
      <c r="C39" s="188" t="s">
        <v>1769</v>
      </c>
      <c r="D39" s="189">
        <f>VLOOKUP(B39,'[51]Mod. CE 2018_NEW_Benny'!$B$10:$D$494,3,FALSE)</f>
        <v>0</v>
      </c>
      <c r="E39" s="189"/>
      <c r="F39" s="189">
        <v>0</v>
      </c>
      <c r="G39" s="190" t="s">
        <v>1754</v>
      </c>
      <c r="H39" s="177" t="s">
        <v>1221</v>
      </c>
      <c r="I39" s="150">
        <f>VLOOKUP(B39,'[52]Mod. CE 2018_NEW_Benny'!$B$10:$D$494,3,FALSE)</f>
        <v>0</v>
      </c>
      <c r="K39" s="150">
        <f>VLOOKUP(B39,'[52]Mod. CE 2018_NEW_Benny'!$B$10:$F$494,5,FALSE)</f>
        <v>0</v>
      </c>
    </row>
    <row r="40" spans="2:11" x14ac:dyDescent="0.25">
      <c r="B40" s="173" t="s">
        <v>221</v>
      </c>
      <c r="C40" s="188" t="s">
        <v>222</v>
      </c>
      <c r="D40" s="189">
        <f>VLOOKUP(B40,'[51]Mod. CE 2018_NEW_Benny'!$B$10:$D$494,3,FALSE)</f>
        <v>0</v>
      </c>
      <c r="E40" s="189"/>
      <c r="F40" s="189">
        <v>0</v>
      </c>
      <c r="G40" s="190" t="s">
        <v>1754</v>
      </c>
      <c r="H40" s="177" t="s">
        <v>1221</v>
      </c>
      <c r="I40" s="150">
        <f>VLOOKUP(B40,'[52]Mod. CE 2018_NEW_Benny'!$B$10:$D$494,3,FALSE)</f>
        <v>0</v>
      </c>
      <c r="K40" s="150">
        <f>VLOOKUP(B40,'[52]Mod. CE 2018_NEW_Benny'!$B$10:$F$494,5,FALSE)</f>
        <v>0</v>
      </c>
    </row>
    <row r="41" spans="2:11" ht="15.75" x14ac:dyDescent="0.25">
      <c r="B41" s="173" t="s">
        <v>223</v>
      </c>
      <c r="C41" s="174" t="s">
        <v>224</v>
      </c>
      <c r="D41" s="175">
        <f>VLOOKUP(B41,'[51]Mod. CE 2018_NEW_Benny'!$B$10:$D$494,3,FALSE)</f>
        <v>38733323.560000002</v>
      </c>
      <c r="E41" s="175"/>
      <c r="F41" s="175">
        <v>38733323.560000002</v>
      </c>
      <c r="G41" s="176" t="s">
        <v>1754</v>
      </c>
      <c r="H41" s="177" t="s">
        <v>1214</v>
      </c>
      <c r="I41" s="150">
        <f>VLOOKUP(B41,'[52]Mod. CE 2018_NEW_Benny'!$B$10:$D$494,3,FALSE)</f>
        <v>38733323.560000002</v>
      </c>
      <c r="K41" s="150">
        <f>VLOOKUP(B41,'[52]Mod. CE 2018_NEW_Benny'!$B$10:$F$494,5,FALSE)</f>
        <v>38733323.560000002</v>
      </c>
    </row>
    <row r="42" spans="2:11" x14ac:dyDescent="0.25">
      <c r="B42" s="173" t="s">
        <v>225</v>
      </c>
      <c r="C42" s="178" t="s">
        <v>226</v>
      </c>
      <c r="D42" s="179">
        <f>VLOOKUP(B42,'[51]Mod. CE 2018_NEW_Benny'!$B$10:$D$494,3,FALSE)</f>
        <v>34440199.710000001</v>
      </c>
      <c r="E42" s="179"/>
      <c r="F42" s="179">
        <v>34440199.710000001</v>
      </c>
      <c r="G42" s="180" t="s">
        <v>1754</v>
      </c>
      <c r="H42" s="177" t="s">
        <v>1214</v>
      </c>
      <c r="I42" s="150">
        <f>VLOOKUP(B42,'[52]Mod. CE 2018_NEW_Benny'!$B$10:$D$494,3,FALSE)</f>
        <v>34440199.710000001</v>
      </c>
      <c r="K42" s="150">
        <f>VLOOKUP(B42,'[52]Mod. CE 2018_NEW_Benny'!$B$10:$F$494,5,FALSE)</f>
        <v>34440199.710000001</v>
      </c>
    </row>
    <row r="43" spans="2:11" ht="25.5" x14ac:dyDescent="0.25">
      <c r="B43" s="181" t="s">
        <v>227</v>
      </c>
      <c r="C43" s="185" t="s">
        <v>228</v>
      </c>
      <c r="D43" s="186">
        <f>VLOOKUP(B43,'[51]Mod. CE 2018_NEW_Benny'!$B$10:$D$494,3,FALSE)</f>
        <v>31900999.710000001</v>
      </c>
      <c r="E43" s="186"/>
      <c r="F43" s="186">
        <v>31900999.710000001</v>
      </c>
      <c r="G43" s="187" t="s">
        <v>1754</v>
      </c>
      <c r="H43" s="177" t="s">
        <v>1214</v>
      </c>
      <c r="I43" s="150">
        <f>VLOOKUP(B43,'[52]Mod. CE 2018_NEW_Benny'!$B$10:$D$494,3,FALSE)</f>
        <v>31900999.710000001</v>
      </c>
      <c r="K43" s="150">
        <f>VLOOKUP(B43,'[52]Mod. CE 2018_NEW_Benny'!$B$10:$F$494,5,FALSE)</f>
        <v>31900999.710000001</v>
      </c>
    </row>
    <row r="44" spans="2:11" x14ac:dyDescent="0.25">
      <c r="B44" s="181" t="s">
        <v>229</v>
      </c>
      <c r="C44" s="188" t="s">
        <v>230</v>
      </c>
      <c r="D44" s="189">
        <f>VLOOKUP(B44,'[51]Mod. CE 2018_NEW_Benny'!$B$10:$D$494,3,FALSE)</f>
        <v>13589400</v>
      </c>
      <c r="E44" s="189"/>
      <c r="F44" s="189">
        <v>13589400</v>
      </c>
      <c r="G44" s="190" t="s">
        <v>1754</v>
      </c>
      <c r="H44" s="177" t="s">
        <v>1221</v>
      </c>
      <c r="I44" s="150">
        <f>VLOOKUP(B44,'[52]Mod. CE 2018_NEW_Benny'!$B$10:$D$494,3,FALSE)</f>
        <v>13589400</v>
      </c>
      <c r="K44" s="150">
        <f>VLOOKUP(B44,'[52]Mod. CE 2018_NEW_Benny'!$B$10:$F$494,5,FALSE)</f>
        <v>13589400</v>
      </c>
    </row>
    <row r="45" spans="2:11" x14ac:dyDescent="0.25">
      <c r="B45" s="181" t="s">
        <v>231</v>
      </c>
      <c r="C45" s="188" t="s">
        <v>232</v>
      </c>
      <c r="D45" s="189">
        <f>VLOOKUP(B45,'[51]Mod. CE 2018_NEW_Benny'!$B$10:$D$494,3,FALSE)</f>
        <v>5167600</v>
      </c>
      <c r="E45" s="189"/>
      <c r="F45" s="189">
        <v>5167600</v>
      </c>
      <c r="G45" s="190" t="s">
        <v>1754</v>
      </c>
      <c r="H45" s="177" t="s">
        <v>1221</v>
      </c>
      <c r="I45" s="150">
        <f>VLOOKUP(B45,'[52]Mod. CE 2018_NEW_Benny'!$B$10:$D$494,3,FALSE)</f>
        <v>5167600</v>
      </c>
      <c r="K45" s="150">
        <f>VLOOKUP(B45,'[52]Mod. CE 2018_NEW_Benny'!$B$10:$F$494,5,FALSE)</f>
        <v>5167600</v>
      </c>
    </row>
    <row r="46" spans="2:11" x14ac:dyDescent="0.25">
      <c r="B46" s="181" t="s">
        <v>233</v>
      </c>
      <c r="C46" s="188" t="s">
        <v>234</v>
      </c>
      <c r="D46" s="189">
        <f>VLOOKUP(B46,'[51]Mod. CE 2018_NEW_Benny'!$B$10:$D$494,3,FALSE)</f>
        <v>4196100</v>
      </c>
      <c r="E46" s="189"/>
      <c r="F46" s="189">
        <v>4196100</v>
      </c>
      <c r="G46" s="190" t="s">
        <v>1754</v>
      </c>
      <c r="H46" s="177" t="s">
        <v>1221</v>
      </c>
      <c r="I46" s="150">
        <f>VLOOKUP(B46,'[52]Mod. CE 2018_NEW_Benny'!$B$10:$D$494,3,FALSE)</f>
        <v>4196100</v>
      </c>
      <c r="K46" s="150">
        <f>VLOOKUP(B46,'[52]Mod. CE 2018_NEW_Benny'!$B$10:$F$494,5,FALSE)</f>
        <v>4196100</v>
      </c>
    </row>
    <row r="47" spans="2:11" x14ac:dyDescent="0.25">
      <c r="B47" s="181" t="s">
        <v>235</v>
      </c>
      <c r="C47" s="188" t="s">
        <v>236</v>
      </c>
      <c r="D47" s="189">
        <f>VLOOKUP(B47,'[51]Mod. CE 2018_NEW_Benny'!$B$10:$D$494,3,FALSE)</f>
        <v>7505700</v>
      </c>
      <c r="E47" s="189"/>
      <c r="F47" s="189">
        <v>7505700</v>
      </c>
      <c r="G47" s="190" t="s">
        <v>1754</v>
      </c>
      <c r="H47" s="177" t="s">
        <v>1221</v>
      </c>
      <c r="I47" s="150">
        <f>VLOOKUP(B47,'[52]Mod. CE 2018_NEW_Benny'!$B$10:$D$494,3,FALSE)</f>
        <v>7505700</v>
      </c>
      <c r="K47" s="150">
        <f>VLOOKUP(B47,'[52]Mod. CE 2018_NEW_Benny'!$B$10:$F$494,5,FALSE)</f>
        <v>7505700</v>
      </c>
    </row>
    <row r="48" spans="2:11" x14ac:dyDescent="0.25">
      <c r="B48" s="181" t="s">
        <v>237</v>
      </c>
      <c r="C48" s="188" t="s">
        <v>238</v>
      </c>
      <c r="D48" s="189">
        <f>VLOOKUP(B48,'[51]Mod. CE 2018_NEW_Benny'!$B$10:$D$494,3,FALSE)</f>
        <v>44300</v>
      </c>
      <c r="E48" s="189"/>
      <c r="F48" s="189">
        <v>44300</v>
      </c>
      <c r="G48" s="190" t="s">
        <v>1754</v>
      </c>
      <c r="H48" s="177" t="s">
        <v>1221</v>
      </c>
      <c r="I48" s="150">
        <f>VLOOKUP(B48,'[52]Mod. CE 2018_NEW_Benny'!$B$10:$D$494,3,FALSE)</f>
        <v>44300</v>
      </c>
      <c r="K48" s="150">
        <f>VLOOKUP(B48,'[52]Mod. CE 2018_NEW_Benny'!$B$10:$F$494,5,FALSE)</f>
        <v>44300</v>
      </c>
    </row>
    <row r="49" spans="1:11" x14ac:dyDescent="0.25">
      <c r="B49" s="181" t="s">
        <v>239</v>
      </c>
      <c r="C49" s="188" t="s">
        <v>240</v>
      </c>
      <c r="D49" s="189">
        <f>VLOOKUP(B49,'[51]Mod. CE 2018_NEW_Benny'!$B$10:$D$494,3,FALSE)</f>
        <v>324400</v>
      </c>
      <c r="E49" s="189"/>
      <c r="F49" s="189">
        <v>324400</v>
      </c>
      <c r="G49" s="190" t="s">
        <v>1754</v>
      </c>
      <c r="H49" s="177" t="s">
        <v>1221</v>
      </c>
      <c r="I49" s="150">
        <f>VLOOKUP(B49,'[52]Mod. CE 2018_NEW_Benny'!$B$10:$D$494,3,FALSE)</f>
        <v>324400</v>
      </c>
      <c r="K49" s="150">
        <f>VLOOKUP(B49,'[52]Mod. CE 2018_NEW_Benny'!$B$10:$F$494,5,FALSE)</f>
        <v>324400</v>
      </c>
    </row>
    <row r="50" spans="1:11" x14ac:dyDescent="0.25">
      <c r="B50" s="181" t="s">
        <v>241</v>
      </c>
      <c r="C50" s="188" t="s">
        <v>242</v>
      </c>
      <c r="D50" s="189">
        <f>VLOOKUP(B50,'[51]Mod. CE 2018_NEW_Benny'!$B$10:$D$494,3,FALSE)</f>
        <v>1026500</v>
      </c>
      <c r="E50" s="189"/>
      <c r="F50" s="189">
        <v>1026500</v>
      </c>
      <c r="G50" s="190" t="s">
        <v>1754</v>
      </c>
      <c r="H50" s="177" t="s">
        <v>1221</v>
      </c>
      <c r="I50" s="150">
        <f>VLOOKUP(B50,'[52]Mod. CE 2018_NEW_Benny'!$B$10:$D$494,3,FALSE)</f>
        <v>1026500</v>
      </c>
      <c r="K50" s="150">
        <f>VLOOKUP(B50,'[52]Mod. CE 2018_NEW_Benny'!$B$10:$F$494,5,FALSE)</f>
        <v>1026500</v>
      </c>
    </row>
    <row r="51" spans="1:11" x14ac:dyDescent="0.25">
      <c r="B51" s="181" t="s">
        <v>243</v>
      </c>
      <c r="C51" s="188" t="s">
        <v>244</v>
      </c>
      <c r="D51" s="189">
        <f>VLOOKUP(B51,'[51]Mod. CE 2018_NEW_Benny'!$B$10:$D$494,3,FALSE)</f>
        <v>0</v>
      </c>
      <c r="E51" s="189"/>
      <c r="F51" s="189">
        <v>0</v>
      </c>
      <c r="G51" s="190" t="s">
        <v>1754</v>
      </c>
      <c r="H51" s="177" t="s">
        <v>1221</v>
      </c>
      <c r="I51" s="150">
        <f>VLOOKUP(B51,'[52]Mod. CE 2018_NEW_Benny'!$B$10:$D$494,3,FALSE)</f>
        <v>0</v>
      </c>
      <c r="K51" s="150">
        <f>VLOOKUP(B51,'[52]Mod. CE 2018_NEW_Benny'!$B$10:$F$494,5,FALSE)</f>
        <v>0</v>
      </c>
    </row>
    <row r="52" spans="1:11" x14ac:dyDescent="0.25">
      <c r="A52" s="150" t="s">
        <v>1770</v>
      </c>
      <c r="B52" s="181" t="s">
        <v>245</v>
      </c>
      <c r="C52" s="188" t="s">
        <v>246</v>
      </c>
      <c r="D52" s="189">
        <f>VLOOKUP(B52,'[51]Mod. CE 2018_NEW_Benny'!$B$10:$D$494,3,FALSE)</f>
        <v>46999.71</v>
      </c>
      <c r="E52" s="189"/>
      <c r="F52" s="189">
        <v>46999.71</v>
      </c>
      <c r="G52" s="190" t="s">
        <v>1754</v>
      </c>
      <c r="H52" s="177" t="s">
        <v>1221</v>
      </c>
      <c r="I52" s="150">
        <f>VLOOKUP(B52,'[52]Mod. CE 2018_NEW_Benny'!$B$10:$D$494,3,FALSE)</f>
        <v>46999.71</v>
      </c>
      <c r="K52" s="150">
        <f>VLOOKUP(B52,'[52]Mod. CE 2018_NEW_Benny'!$B$10:$F$494,5,FALSE)</f>
        <v>46999.71</v>
      </c>
    </row>
    <row r="53" spans="1:11" ht="25.5" x14ac:dyDescent="0.25">
      <c r="B53" s="181" t="s">
        <v>247</v>
      </c>
      <c r="C53" s="185" t="s">
        <v>248</v>
      </c>
      <c r="D53" s="186">
        <f>VLOOKUP(B53,'[51]Mod. CE 2018_NEW_Benny'!$B$10:$D$494,3,FALSE)</f>
        <v>0</v>
      </c>
      <c r="E53" s="186"/>
      <c r="F53" s="186">
        <v>0</v>
      </c>
      <c r="G53" s="187" t="s">
        <v>1754</v>
      </c>
      <c r="H53" s="177" t="s">
        <v>1221</v>
      </c>
      <c r="I53" s="150">
        <f>VLOOKUP(B53,'[52]Mod. CE 2018_NEW_Benny'!$B$10:$D$494,3,FALSE)</f>
        <v>0</v>
      </c>
      <c r="K53" s="150">
        <f>VLOOKUP(B53,'[52]Mod. CE 2018_NEW_Benny'!$B$10:$F$494,5,FALSE)</f>
        <v>0</v>
      </c>
    </row>
    <row r="54" spans="1:11" ht="25.5" x14ac:dyDescent="0.25">
      <c r="B54" s="181" t="s">
        <v>249</v>
      </c>
      <c r="C54" s="185" t="s">
        <v>250</v>
      </c>
      <c r="D54" s="186">
        <f>VLOOKUP(B54,'[51]Mod. CE 2018_NEW_Benny'!$B$10:$D$494,3,FALSE)</f>
        <v>2539200</v>
      </c>
      <c r="E54" s="186"/>
      <c r="F54" s="186">
        <v>2539200</v>
      </c>
      <c r="G54" s="187" t="s">
        <v>1754</v>
      </c>
      <c r="H54" s="177" t="s">
        <v>1214</v>
      </c>
      <c r="I54" s="150">
        <f>VLOOKUP(B54,'[52]Mod. CE 2018_NEW_Benny'!$B$10:$D$494,3,FALSE)</f>
        <v>2539200</v>
      </c>
      <c r="K54" s="150">
        <f>VLOOKUP(B54,'[52]Mod. CE 2018_NEW_Benny'!$B$10:$F$494,5,FALSE)</f>
        <v>2539200</v>
      </c>
    </row>
    <row r="55" spans="1:11" x14ac:dyDescent="0.25">
      <c r="B55" s="181" t="s">
        <v>251</v>
      </c>
      <c r="C55" s="188" t="s">
        <v>252</v>
      </c>
      <c r="D55" s="189">
        <f>VLOOKUP(B55,'[51]Mod. CE 2018_NEW_Benny'!$B$10:$D$494,3,FALSE)</f>
        <v>1262000</v>
      </c>
      <c r="E55" s="189"/>
      <c r="F55" s="189">
        <v>1262000</v>
      </c>
      <c r="G55" s="190" t="s">
        <v>1754</v>
      </c>
      <c r="H55" s="177" t="s">
        <v>1221</v>
      </c>
      <c r="I55" s="150">
        <f>VLOOKUP(B55,'[52]Mod. CE 2018_NEW_Benny'!$B$10:$D$494,3,FALSE)</f>
        <v>1262000</v>
      </c>
      <c r="K55" s="150">
        <f>VLOOKUP(B55,'[52]Mod. CE 2018_NEW_Benny'!$B$10:$F$494,5,FALSE)</f>
        <v>1262000</v>
      </c>
    </row>
    <row r="56" spans="1:11" x14ac:dyDescent="0.25">
      <c r="B56" s="181" t="s">
        <v>253</v>
      </c>
      <c r="C56" s="188" t="s">
        <v>254</v>
      </c>
      <c r="D56" s="189">
        <f>VLOOKUP(B56,'[51]Mod. CE 2018_NEW_Benny'!$B$10:$D$494,3,FALSE)</f>
        <v>349000</v>
      </c>
      <c r="E56" s="189"/>
      <c r="F56" s="189">
        <v>349000</v>
      </c>
      <c r="G56" s="190" t="s">
        <v>1754</v>
      </c>
      <c r="H56" s="177" t="s">
        <v>1221</v>
      </c>
      <c r="I56" s="150">
        <f>VLOOKUP(B56,'[52]Mod. CE 2018_NEW_Benny'!$B$10:$D$494,3,FALSE)</f>
        <v>349000</v>
      </c>
      <c r="K56" s="150">
        <f>VLOOKUP(B56,'[52]Mod. CE 2018_NEW_Benny'!$B$10:$F$494,5,FALSE)</f>
        <v>349000</v>
      </c>
    </row>
    <row r="57" spans="1:11" x14ac:dyDescent="0.25">
      <c r="B57" s="181" t="s">
        <v>255</v>
      </c>
      <c r="C57" s="188" t="s">
        <v>256</v>
      </c>
      <c r="D57" s="189">
        <f>VLOOKUP(B57,'[51]Mod. CE 2018_NEW_Benny'!$B$10:$D$494,3,FALSE)</f>
        <v>0</v>
      </c>
      <c r="E57" s="189"/>
      <c r="F57" s="189">
        <v>0</v>
      </c>
      <c r="G57" s="190" t="s">
        <v>1754</v>
      </c>
      <c r="H57" s="177" t="s">
        <v>1221</v>
      </c>
      <c r="I57" s="150">
        <f>VLOOKUP(B57,'[52]Mod. CE 2018_NEW_Benny'!$B$10:$D$494,3,FALSE)</f>
        <v>0</v>
      </c>
      <c r="K57" s="150">
        <f>VLOOKUP(B57,'[52]Mod. CE 2018_NEW_Benny'!$B$10:$F$494,5,FALSE)</f>
        <v>0</v>
      </c>
    </row>
    <row r="58" spans="1:11" x14ac:dyDescent="0.25">
      <c r="B58" s="181" t="s">
        <v>257</v>
      </c>
      <c r="C58" s="188" t="s">
        <v>258</v>
      </c>
      <c r="D58" s="189">
        <f>VLOOKUP(B58,'[51]Mod. CE 2018_NEW_Benny'!$B$10:$D$494,3,FALSE)</f>
        <v>249000</v>
      </c>
      <c r="E58" s="189"/>
      <c r="F58" s="189">
        <v>249000</v>
      </c>
      <c r="G58" s="190" t="s">
        <v>1754</v>
      </c>
      <c r="H58" s="177" t="s">
        <v>1221</v>
      </c>
      <c r="I58" s="150">
        <f>VLOOKUP(B58,'[52]Mod. CE 2018_NEW_Benny'!$B$10:$D$494,3,FALSE)</f>
        <v>249000</v>
      </c>
      <c r="K58" s="150">
        <f>VLOOKUP(B58,'[52]Mod. CE 2018_NEW_Benny'!$B$10:$F$494,5,FALSE)</f>
        <v>249000</v>
      </c>
    </row>
    <row r="59" spans="1:11" x14ac:dyDescent="0.25">
      <c r="B59" s="181" t="s">
        <v>259</v>
      </c>
      <c r="C59" s="188" t="s">
        <v>1771</v>
      </c>
      <c r="D59" s="189">
        <f>VLOOKUP(B59,'[51]Mod. CE 2018_NEW_Benny'!$B$10:$D$494,3,FALSE)</f>
        <v>99000</v>
      </c>
      <c r="E59" s="189"/>
      <c r="F59" s="189">
        <v>99000</v>
      </c>
      <c r="G59" s="190" t="s">
        <v>1754</v>
      </c>
      <c r="H59" s="177" t="s">
        <v>1221</v>
      </c>
      <c r="I59" s="150">
        <f>VLOOKUP(B59,'[52]Mod. CE 2018_NEW_Benny'!$B$10:$D$494,3,FALSE)</f>
        <v>99000</v>
      </c>
      <c r="K59" s="150">
        <f>VLOOKUP(B59,'[52]Mod. CE 2018_NEW_Benny'!$B$10:$F$494,5,FALSE)</f>
        <v>99000</v>
      </c>
    </row>
    <row r="60" spans="1:11" x14ac:dyDescent="0.25">
      <c r="B60" s="181" t="s">
        <v>260</v>
      </c>
      <c r="C60" s="188" t="s">
        <v>1772</v>
      </c>
      <c r="D60" s="189">
        <f>VLOOKUP(B60,'[51]Mod. CE 2018_NEW_Benny'!$B$10:$D$494,3,FALSE)</f>
        <v>120000</v>
      </c>
      <c r="E60" s="189"/>
      <c r="F60" s="189">
        <v>120000</v>
      </c>
      <c r="G60" s="190" t="s">
        <v>1754</v>
      </c>
      <c r="H60" s="177" t="s">
        <v>1221</v>
      </c>
      <c r="I60" s="150">
        <f>VLOOKUP(B60,'[52]Mod. CE 2018_NEW_Benny'!$B$10:$D$494,3,FALSE)</f>
        <v>120000</v>
      </c>
      <c r="K60" s="150">
        <f>VLOOKUP(B60,'[52]Mod. CE 2018_NEW_Benny'!$B$10:$F$494,5,FALSE)</f>
        <v>120000</v>
      </c>
    </row>
    <row r="61" spans="1:11" x14ac:dyDescent="0.25">
      <c r="B61" s="181" t="s">
        <v>261</v>
      </c>
      <c r="C61" s="188" t="s">
        <v>1773</v>
      </c>
      <c r="D61" s="189">
        <f>VLOOKUP(B61,'[51]Mod. CE 2018_NEW_Benny'!$B$10:$D$494,3,FALSE)</f>
        <v>401000</v>
      </c>
      <c r="E61" s="189"/>
      <c r="F61" s="189">
        <v>401000</v>
      </c>
      <c r="G61" s="190" t="s">
        <v>1754</v>
      </c>
      <c r="H61" s="177" t="s">
        <v>1221</v>
      </c>
      <c r="I61" s="150">
        <f>VLOOKUP(B61,'[52]Mod. CE 2018_NEW_Benny'!$B$10:$D$494,3,FALSE)</f>
        <v>401000</v>
      </c>
      <c r="K61" s="150">
        <f>VLOOKUP(B61,'[52]Mod. CE 2018_NEW_Benny'!$B$10:$F$494,5,FALSE)</f>
        <v>401000</v>
      </c>
    </row>
    <row r="62" spans="1:11" x14ac:dyDescent="0.25">
      <c r="B62" s="181" t="s">
        <v>262</v>
      </c>
      <c r="C62" s="188" t="s">
        <v>1774</v>
      </c>
      <c r="D62" s="189">
        <f>VLOOKUP(B62,'[51]Mod. CE 2018_NEW_Benny'!$B$10:$D$494,3,FALSE)</f>
        <v>58000</v>
      </c>
      <c r="E62" s="189"/>
      <c r="F62" s="189">
        <v>58000</v>
      </c>
      <c r="G62" s="190" t="s">
        <v>1754</v>
      </c>
      <c r="H62" s="177" t="s">
        <v>1221</v>
      </c>
      <c r="I62" s="150">
        <f>VLOOKUP(B62,'[52]Mod. CE 2018_NEW_Benny'!$B$10:$D$494,3,FALSE)</f>
        <v>58000</v>
      </c>
      <c r="K62" s="150">
        <f>VLOOKUP(B62,'[52]Mod. CE 2018_NEW_Benny'!$B$10:$F$494,5,FALSE)</f>
        <v>58000</v>
      </c>
    </row>
    <row r="63" spans="1:11" x14ac:dyDescent="0.25">
      <c r="B63" s="181" t="s">
        <v>263</v>
      </c>
      <c r="C63" s="188" t="s">
        <v>1775</v>
      </c>
      <c r="D63" s="189">
        <f>VLOOKUP(B63,'[51]Mod. CE 2018_NEW_Benny'!$B$10:$D$494,3,FALSE)</f>
        <v>0</v>
      </c>
      <c r="E63" s="189"/>
      <c r="F63" s="189">
        <v>0</v>
      </c>
      <c r="G63" s="190" t="s">
        <v>1754</v>
      </c>
      <c r="H63" s="177" t="s">
        <v>1221</v>
      </c>
      <c r="I63" s="150">
        <f>VLOOKUP(B63,'[52]Mod. CE 2018_NEW_Benny'!$B$10:$D$494,3,FALSE)</f>
        <v>0</v>
      </c>
      <c r="K63" s="150">
        <f>VLOOKUP(B63,'[52]Mod. CE 2018_NEW_Benny'!$B$10:$F$494,5,FALSE)</f>
        <v>0</v>
      </c>
    </row>
    <row r="64" spans="1:11" x14ac:dyDescent="0.25">
      <c r="B64" s="181" t="s">
        <v>264</v>
      </c>
      <c r="C64" s="188" t="s">
        <v>1776</v>
      </c>
      <c r="D64" s="189">
        <f>VLOOKUP(B64,'[51]Mod. CE 2018_NEW_Benny'!$B$10:$D$494,3,FALSE)</f>
        <v>0</v>
      </c>
      <c r="E64" s="189"/>
      <c r="F64" s="189">
        <v>0</v>
      </c>
      <c r="G64" s="190" t="s">
        <v>1754</v>
      </c>
      <c r="H64" s="177" t="s">
        <v>1221</v>
      </c>
      <c r="I64" s="150">
        <f>VLOOKUP(B64,'[52]Mod. CE 2018_NEW_Benny'!$B$10:$D$494,3,FALSE)</f>
        <v>0</v>
      </c>
      <c r="K64" s="150">
        <f>VLOOKUP(B64,'[52]Mod. CE 2018_NEW_Benny'!$B$10:$F$494,5,FALSE)</f>
        <v>0</v>
      </c>
    </row>
    <row r="65" spans="2:11" x14ac:dyDescent="0.25">
      <c r="B65" s="181" t="s">
        <v>265</v>
      </c>
      <c r="C65" s="188" t="s">
        <v>266</v>
      </c>
      <c r="D65" s="189">
        <f>VLOOKUP(B65,'[51]Mod. CE 2018_NEW_Benny'!$B$10:$D$494,3,FALSE)</f>
        <v>0</v>
      </c>
      <c r="E65" s="189"/>
      <c r="F65" s="189">
        <v>0</v>
      </c>
      <c r="G65" s="190" t="s">
        <v>1754</v>
      </c>
      <c r="H65" s="177" t="s">
        <v>1221</v>
      </c>
      <c r="I65" s="150">
        <f>VLOOKUP(B65,'[52]Mod. CE 2018_NEW_Benny'!$B$10:$D$494,3,FALSE)</f>
        <v>0</v>
      </c>
      <c r="K65" s="150">
        <f>VLOOKUP(B65,'[52]Mod. CE 2018_NEW_Benny'!$B$10:$F$494,5,FALSE)</f>
        <v>0</v>
      </c>
    </row>
    <row r="66" spans="2:11" x14ac:dyDescent="0.25">
      <c r="B66" s="181" t="s">
        <v>267</v>
      </c>
      <c r="C66" s="195" t="s">
        <v>268</v>
      </c>
      <c r="D66" s="196">
        <f>VLOOKUP(B66,'[51]Mod. CE 2018_NEW_Benny'!$B$10:$D$494,3,FALSE)</f>
        <v>1200</v>
      </c>
      <c r="E66" s="196"/>
      <c r="F66" s="196">
        <v>1200</v>
      </c>
      <c r="G66" s="197" t="s">
        <v>1754</v>
      </c>
      <c r="H66" s="177" t="s">
        <v>1214</v>
      </c>
      <c r="I66" s="150">
        <f>VLOOKUP(B66,'[52]Mod. CE 2018_NEW_Benny'!$B$10:$D$494,3,FALSE)</f>
        <v>1200</v>
      </c>
      <c r="K66" s="150">
        <f>VLOOKUP(B66,'[52]Mod. CE 2018_NEW_Benny'!$B$10:$F$494,5,FALSE)</f>
        <v>1200</v>
      </c>
    </row>
    <row r="67" spans="2:11" x14ac:dyDescent="0.25">
      <c r="B67" s="181" t="s">
        <v>269</v>
      </c>
      <c r="C67" s="198" t="s">
        <v>1777</v>
      </c>
      <c r="D67" s="189">
        <f>VLOOKUP(B67,'[51]Mod. CE 2018_NEW_Benny'!$B$10:$D$494,3,FALSE)</f>
        <v>0</v>
      </c>
      <c r="E67" s="189"/>
      <c r="F67" s="189">
        <v>0</v>
      </c>
      <c r="G67" s="190" t="s">
        <v>1754</v>
      </c>
      <c r="H67" s="177" t="s">
        <v>1221</v>
      </c>
      <c r="I67" s="150">
        <f>VLOOKUP(B67,'[52]Mod. CE 2018_NEW_Benny'!$B$10:$D$494,3,FALSE)</f>
        <v>0</v>
      </c>
      <c r="K67" s="150">
        <f>VLOOKUP(B67,'[52]Mod. CE 2018_NEW_Benny'!$B$10:$F$494,5,FALSE)</f>
        <v>0</v>
      </c>
    </row>
    <row r="68" spans="2:11" x14ac:dyDescent="0.25">
      <c r="B68" s="181" t="s">
        <v>270</v>
      </c>
      <c r="C68" s="198" t="s">
        <v>1778</v>
      </c>
      <c r="D68" s="189">
        <f>VLOOKUP(B68,'[51]Mod. CE 2018_NEW_Benny'!$B$10:$D$494,3,FALSE)</f>
        <v>1200</v>
      </c>
      <c r="E68" s="189"/>
      <c r="F68" s="189">
        <v>1200</v>
      </c>
      <c r="G68" s="190" t="s">
        <v>1754</v>
      </c>
      <c r="H68" s="177" t="s">
        <v>1221</v>
      </c>
      <c r="I68" s="150">
        <f>VLOOKUP(B68,'[52]Mod. CE 2018_NEW_Benny'!$B$10:$D$494,3,FALSE)</f>
        <v>1200</v>
      </c>
      <c r="K68" s="150">
        <f>VLOOKUP(B68,'[52]Mod. CE 2018_NEW_Benny'!$B$10:$F$494,5,FALSE)</f>
        <v>1200</v>
      </c>
    </row>
    <row r="69" spans="2:11" x14ac:dyDescent="0.25">
      <c r="B69" s="181" t="s">
        <v>271</v>
      </c>
      <c r="C69" s="199" t="s">
        <v>272</v>
      </c>
      <c r="D69" s="200">
        <f>VLOOKUP(B69,'[51]Mod. CE 2018_NEW_Benny'!$B$10:$D$494,3,FALSE)</f>
        <v>0</v>
      </c>
      <c r="E69" s="200"/>
      <c r="F69" s="200">
        <v>0</v>
      </c>
      <c r="G69" s="201" t="s">
        <v>1754</v>
      </c>
      <c r="H69" s="177" t="s">
        <v>1221</v>
      </c>
      <c r="I69" s="150">
        <f>VLOOKUP(B69,'[52]Mod. CE 2018_NEW_Benny'!$B$10:$D$494,3,FALSE)</f>
        <v>0</v>
      </c>
      <c r="K69" s="150">
        <f>VLOOKUP(B69,'[52]Mod. CE 2018_NEW_Benny'!$B$10:$F$494,5,FALSE)</f>
        <v>0</v>
      </c>
    </row>
    <row r="70" spans="2:11" ht="25.5" x14ac:dyDescent="0.25">
      <c r="B70" s="173" t="s">
        <v>273</v>
      </c>
      <c r="C70" s="178" t="s">
        <v>274</v>
      </c>
      <c r="D70" s="179">
        <f>VLOOKUP(B70,'[51]Mod. CE 2018_NEW_Benny'!$B$10:$D$494,3,FALSE)</f>
        <v>0</v>
      </c>
      <c r="E70" s="179"/>
      <c r="F70" s="179">
        <v>0</v>
      </c>
      <c r="G70" s="180" t="s">
        <v>1754</v>
      </c>
      <c r="H70" s="177" t="s">
        <v>1214</v>
      </c>
      <c r="I70" s="150">
        <f>VLOOKUP(B70,'[52]Mod. CE 2018_NEW_Benny'!$B$10:$D$494,3,FALSE)</f>
        <v>0</v>
      </c>
      <c r="K70" s="150">
        <f>VLOOKUP(B70,'[52]Mod. CE 2018_NEW_Benny'!$B$10:$F$494,5,FALSE)</f>
        <v>0</v>
      </c>
    </row>
    <row r="71" spans="2:11" x14ac:dyDescent="0.25">
      <c r="B71" s="181" t="s">
        <v>275</v>
      </c>
      <c r="C71" s="182" t="s">
        <v>1779</v>
      </c>
      <c r="D71" s="183">
        <f>VLOOKUP(B71,'[51]Mod. CE 2018_NEW_Benny'!$B$10:$D$494,3,FALSE)</f>
        <v>0</v>
      </c>
      <c r="E71" s="183"/>
      <c r="F71" s="183">
        <v>0</v>
      </c>
      <c r="G71" s="184" t="s">
        <v>1754</v>
      </c>
      <c r="H71" s="177" t="s">
        <v>1221</v>
      </c>
      <c r="I71" s="150">
        <f>VLOOKUP(B71,'[52]Mod. CE 2018_NEW_Benny'!$B$10:$D$494,3,FALSE)</f>
        <v>0</v>
      </c>
      <c r="K71" s="150">
        <f>VLOOKUP(B71,'[52]Mod. CE 2018_NEW_Benny'!$B$10:$F$494,5,FALSE)</f>
        <v>0</v>
      </c>
    </row>
    <row r="72" spans="2:11" x14ac:dyDescent="0.25">
      <c r="B72" s="181" t="s">
        <v>276</v>
      </c>
      <c r="C72" s="182" t="s">
        <v>1780</v>
      </c>
      <c r="D72" s="183">
        <f>VLOOKUP(B72,'[51]Mod. CE 2018_NEW_Benny'!$B$10:$D$494,3,FALSE)</f>
        <v>0</v>
      </c>
      <c r="E72" s="183"/>
      <c r="F72" s="183">
        <v>0</v>
      </c>
      <c r="G72" s="184" t="s">
        <v>1754</v>
      </c>
      <c r="H72" s="177" t="s">
        <v>1221</v>
      </c>
      <c r="I72" s="150">
        <f>VLOOKUP(B72,'[52]Mod. CE 2018_NEW_Benny'!$B$10:$D$494,3,FALSE)</f>
        <v>0</v>
      </c>
      <c r="K72" s="150">
        <f>VLOOKUP(B72,'[52]Mod. CE 2018_NEW_Benny'!$B$10:$F$494,5,FALSE)</f>
        <v>0</v>
      </c>
    </row>
    <row r="73" spans="2:11" x14ac:dyDescent="0.25">
      <c r="B73" s="181" t="s">
        <v>277</v>
      </c>
      <c r="C73" s="182" t="s">
        <v>1781</v>
      </c>
      <c r="D73" s="183">
        <f>VLOOKUP(B73,'[51]Mod. CE 2018_NEW_Benny'!$B$10:$D$494,3,FALSE)</f>
        <v>0</v>
      </c>
      <c r="E73" s="183"/>
      <c r="F73" s="183">
        <v>0</v>
      </c>
      <c r="G73" s="184" t="s">
        <v>1754</v>
      </c>
      <c r="H73" s="177" t="s">
        <v>1221</v>
      </c>
      <c r="I73" s="150">
        <f>VLOOKUP(B73,'[52]Mod. CE 2018_NEW_Benny'!$B$10:$D$494,3,FALSE)</f>
        <v>0</v>
      </c>
      <c r="K73" s="150">
        <f>VLOOKUP(B73,'[52]Mod. CE 2018_NEW_Benny'!$B$10:$F$494,5,FALSE)</f>
        <v>0</v>
      </c>
    </row>
    <row r="74" spans="2:11" ht="24" x14ac:dyDescent="0.25">
      <c r="B74" s="181" t="s">
        <v>278</v>
      </c>
      <c r="C74" s="182" t="s">
        <v>1782</v>
      </c>
      <c r="D74" s="183">
        <f>VLOOKUP(B74,'[51]Mod. CE 2018_NEW_Benny'!$B$10:$D$494,3,FALSE)</f>
        <v>0</v>
      </c>
      <c r="E74" s="183"/>
      <c r="F74" s="183">
        <v>0</v>
      </c>
      <c r="G74" s="184" t="s">
        <v>1754</v>
      </c>
      <c r="H74" s="177" t="s">
        <v>1221</v>
      </c>
      <c r="I74" s="150">
        <f>VLOOKUP(B74,'[52]Mod. CE 2018_NEW_Benny'!$B$10:$D$494,3,FALSE)</f>
        <v>0</v>
      </c>
      <c r="K74" s="150">
        <f>VLOOKUP(B74,'[52]Mod. CE 2018_NEW_Benny'!$B$10:$F$494,5,FALSE)</f>
        <v>0</v>
      </c>
    </row>
    <row r="75" spans="2:11" x14ac:dyDescent="0.25">
      <c r="B75" s="173" t="s">
        <v>279</v>
      </c>
      <c r="C75" s="178" t="s">
        <v>280</v>
      </c>
      <c r="D75" s="179">
        <f>VLOOKUP(B75,'[51]Mod. CE 2018_NEW_Benny'!$B$10:$D$494,3,FALSE)</f>
        <v>916423.03999999992</v>
      </c>
      <c r="E75" s="179"/>
      <c r="F75" s="179">
        <v>916423.03999999992</v>
      </c>
      <c r="G75" s="180" t="s">
        <v>1754</v>
      </c>
      <c r="H75" s="177" t="s">
        <v>1221</v>
      </c>
      <c r="I75" s="150">
        <f>VLOOKUP(B75,'[52]Mod. CE 2018_NEW_Benny'!$B$10:$D$494,3,FALSE)</f>
        <v>916423.03999999992</v>
      </c>
      <c r="K75" s="150">
        <f>VLOOKUP(B75,'[52]Mod. CE 2018_NEW_Benny'!$B$10:$F$494,5,FALSE)</f>
        <v>916423.03999999992</v>
      </c>
    </row>
    <row r="76" spans="2:11" x14ac:dyDescent="0.25">
      <c r="B76" s="173" t="s">
        <v>285</v>
      </c>
      <c r="C76" s="178" t="s">
        <v>286</v>
      </c>
      <c r="D76" s="179">
        <f>VLOOKUP(B76,'[51]Mod. CE 2018_NEW_Benny'!$B$10:$D$494,3,FALSE)</f>
        <v>3376700.8099999996</v>
      </c>
      <c r="E76" s="179"/>
      <c r="F76" s="179">
        <v>3376700.8099999996</v>
      </c>
      <c r="G76" s="180" t="s">
        <v>1754</v>
      </c>
      <c r="H76" s="177" t="s">
        <v>1214</v>
      </c>
      <c r="I76" s="150">
        <f>VLOOKUP(B76,'[52]Mod. CE 2018_NEW_Benny'!$B$10:$D$494,3,FALSE)</f>
        <v>3376700.8099999996</v>
      </c>
      <c r="K76" s="150">
        <f>VLOOKUP(B76,'[52]Mod. CE 2018_NEW_Benny'!$B$10:$F$494,5,FALSE)</f>
        <v>3376700.8099999996</v>
      </c>
    </row>
    <row r="77" spans="2:11" x14ac:dyDescent="0.25">
      <c r="B77" s="181" t="s">
        <v>287</v>
      </c>
      <c r="C77" s="202" t="s">
        <v>288</v>
      </c>
      <c r="D77" s="183">
        <f>VLOOKUP(B77,'[51]Mod. CE 2018_NEW_Benny'!$B$10:$D$494,3,FALSE)</f>
        <v>0</v>
      </c>
      <c r="E77" s="183"/>
      <c r="F77" s="183">
        <v>0</v>
      </c>
      <c r="G77" s="184" t="s">
        <v>1754</v>
      </c>
      <c r="H77" s="177" t="s">
        <v>1221</v>
      </c>
      <c r="I77" s="150">
        <f>VLOOKUP(B77,'[52]Mod. CE 2018_NEW_Benny'!$B$10:$D$494,3,FALSE)</f>
        <v>0</v>
      </c>
      <c r="K77" s="150">
        <f>VLOOKUP(B77,'[52]Mod. CE 2018_NEW_Benny'!$B$10:$F$494,5,FALSE)</f>
        <v>0</v>
      </c>
    </row>
    <row r="78" spans="2:11" x14ac:dyDescent="0.25">
      <c r="B78" s="181" t="s">
        <v>289</v>
      </c>
      <c r="C78" s="202" t="s">
        <v>290</v>
      </c>
      <c r="D78" s="183">
        <f>VLOOKUP(B78,'[51]Mod. CE 2018_NEW_Benny'!$B$10:$D$494,3,FALSE)</f>
        <v>2842011.52</v>
      </c>
      <c r="E78" s="183"/>
      <c r="F78" s="183">
        <v>2842011.52</v>
      </c>
      <c r="G78" s="184" t="s">
        <v>1754</v>
      </c>
      <c r="H78" s="177" t="s">
        <v>1221</v>
      </c>
      <c r="I78" s="150">
        <f>VLOOKUP(B78,'[52]Mod. CE 2018_NEW_Benny'!$B$10:$D$494,3,FALSE)</f>
        <v>2842011.52</v>
      </c>
      <c r="K78" s="150">
        <f>VLOOKUP(B78,'[52]Mod. CE 2018_NEW_Benny'!$B$10:$F$494,5,FALSE)</f>
        <v>2842011.52</v>
      </c>
    </row>
    <row r="79" spans="2:11" x14ac:dyDescent="0.25">
      <c r="B79" s="181" t="s">
        <v>291</v>
      </c>
      <c r="C79" s="202" t="s">
        <v>292</v>
      </c>
      <c r="D79" s="183">
        <f>VLOOKUP(B79,'[51]Mod. CE 2018_NEW_Benny'!$B$10:$D$494,3,FALSE)</f>
        <v>22887.3</v>
      </c>
      <c r="E79" s="183"/>
      <c r="F79" s="183">
        <v>22887.3</v>
      </c>
      <c r="G79" s="184" t="s">
        <v>1754</v>
      </c>
      <c r="H79" s="177" t="s">
        <v>1221</v>
      </c>
      <c r="I79" s="150">
        <f>VLOOKUP(B79,'[52]Mod. CE 2018_NEW_Benny'!$B$10:$D$494,3,FALSE)</f>
        <v>22887.3</v>
      </c>
      <c r="K79" s="150">
        <f>VLOOKUP(B79,'[52]Mod. CE 2018_NEW_Benny'!$B$10:$F$494,5,FALSE)</f>
        <v>22887.3</v>
      </c>
    </row>
    <row r="80" spans="2:11" x14ac:dyDescent="0.25">
      <c r="B80" s="181" t="s">
        <v>293</v>
      </c>
      <c r="C80" s="202" t="s">
        <v>1783</v>
      </c>
      <c r="D80" s="183">
        <f>VLOOKUP(B80,'[51]Mod. CE 2018_NEW_Benny'!$B$10:$D$494,3,FALSE)</f>
        <v>510801.99</v>
      </c>
      <c r="E80" s="183"/>
      <c r="F80" s="183">
        <v>510801.99</v>
      </c>
      <c r="G80" s="184" t="s">
        <v>1754</v>
      </c>
      <c r="H80" s="177" t="s">
        <v>1221</v>
      </c>
      <c r="I80" s="150">
        <f>VLOOKUP(B80,'[52]Mod. CE 2018_NEW_Benny'!$B$10:$D$494,3,FALSE)</f>
        <v>510801.99</v>
      </c>
      <c r="K80" s="150">
        <f>VLOOKUP(B80,'[52]Mod. CE 2018_NEW_Benny'!$B$10:$F$494,5,FALSE)</f>
        <v>510801.99</v>
      </c>
    </row>
    <row r="81" spans="1:11" ht="24" x14ac:dyDescent="0.25">
      <c r="B81" s="181" t="s">
        <v>294</v>
      </c>
      <c r="C81" s="202" t="s">
        <v>1784</v>
      </c>
      <c r="D81" s="183">
        <f>VLOOKUP(B81,'[51]Mod. CE 2018_NEW_Benny'!$B$10:$D$494,3,FALSE)</f>
        <v>1000</v>
      </c>
      <c r="E81" s="183"/>
      <c r="F81" s="183">
        <v>1000</v>
      </c>
      <c r="G81" s="184" t="s">
        <v>1754</v>
      </c>
      <c r="H81" s="177" t="s">
        <v>1221</v>
      </c>
      <c r="I81" s="150">
        <f>VLOOKUP(B81,'[52]Mod. CE 2018_NEW_Benny'!$B$10:$D$494,3,FALSE)</f>
        <v>1000</v>
      </c>
      <c r="K81" s="150">
        <f>VLOOKUP(B81,'[52]Mod. CE 2018_NEW_Benny'!$B$10:$F$494,5,FALSE)</f>
        <v>1000</v>
      </c>
    </row>
    <row r="82" spans="1:11" x14ac:dyDescent="0.25">
      <c r="B82" s="181" t="s">
        <v>295</v>
      </c>
      <c r="C82" s="202" t="s">
        <v>296</v>
      </c>
      <c r="D82" s="183">
        <f>VLOOKUP(B82,'[51]Mod. CE 2018_NEW_Benny'!$B$10:$D$494,3,FALSE)</f>
        <v>0</v>
      </c>
      <c r="E82" s="183"/>
      <c r="F82" s="183">
        <v>0</v>
      </c>
      <c r="G82" s="184" t="s">
        <v>1754</v>
      </c>
      <c r="H82" s="177" t="s">
        <v>1221</v>
      </c>
      <c r="I82" s="150">
        <f>VLOOKUP(B82,'[52]Mod. CE 2018_NEW_Benny'!$B$10:$D$494,3,FALSE)</f>
        <v>0</v>
      </c>
      <c r="K82" s="150">
        <f>VLOOKUP(B82,'[52]Mod. CE 2018_NEW_Benny'!$B$10:$F$494,5,FALSE)</f>
        <v>0</v>
      </c>
    </row>
    <row r="83" spans="1:11" x14ac:dyDescent="0.25">
      <c r="B83" s="181" t="s">
        <v>297</v>
      </c>
      <c r="C83" s="202" t="s">
        <v>1785</v>
      </c>
      <c r="D83" s="183">
        <f>VLOOKUP(B83,'[51]Mod. CE 2018_NEW_Benny'!$B$10:$D$494,3,FALSE)</f>
        <v>0</v>
      </c>
      <c r="E83" s="183"/>
      <c r="F83" s="183">
        <v>0</v>
      </c>
      <c r="G83" s="184" t="s">
        <v>1754</v>
      </c>
      <c r="H83" s="177" t="s">
        <v>1221</v>
      </c>
      <c r="I83" s="150">
        <f>VLOOKUP(B83,'[52]Mod. CE 2018_NEW_Benny'!$B$10:$D$494,3,FALSE)</f>
        <v>0</v>
      </c>
      <c r="K83" s="150">
        <f>VLOOKUP(B83,'[52]Mod. CE 2018_NEW_Benny'!$B$10:$F$494,5,FALSE)</f>
        <v>0</v>
      </c>
    </row>
    <row r="84" spans="1:11" ht="15.75" x14ac:dyDescent="0.25">
      <c r="B84" s="173" t="s">
        <v>298</v>
      </c>
      <c r="C84" s="174" t="s">
        <v>299</v>
      </c>
      <c r="D84" s="175">
        <f>VLOOKUP(B84,'[51]Mod. CE 2018_NEW_Benny'!$B$10:$D$494,3,FALSE)</f>
        <v>3831046.87</v>
      </c>
      <c r="E84" s="175"/>
      <c r="F84" s="175">
        <v>3831046.87</v>
      </c>
      <c r="G84" s="176" t="s">
        <v>1754</v>
      </c>
      <c r="H84" s="177" t="s">
        <v>1214</v>
      </c>
      <c r="I84" s="150">
        <f>VLOOKUP(B84,'[52]Mod. CE 2018_NEW_Benny'!$B$10:$D$494,3,FALSE)</f>
        <v>3831046.87</v>
      </c>
      <c r="K84" s="150">
        <f>VLOOKUP(B84,'[52]Mod. CE 2018_NEW_Benny'!$B$10:$F$494,5,FALSE)</f>
        <v>3831046.87</v>
      </c>
    </row>
    <row r="85" spans="1:11" x14ac:dyDescent="0.25">
      <c r="B85" s="173" t="s">
        <v>300</v>
      </c>
      <c r="C85" s="178" t="s">
        <v>301</v>
      </c>
      <c r="D85" s="179">
        <f>VLOOKUP(B85,'[51]Mod. CE 2018_NEW_Benny'!$B$10:$D$494,3,FALSE)</f>
        <v>2954.34</v>
      </c>
      <c r="E85" s="179"/>
      <c r="F85" s="179">
        <v>2954.34</v>
      </c>
      <c r="G85" s="180" t="s">
        <v>1754</v>
      </c>
      <c r="H85" s="177" t="s">
        <v>1221</v>
      </c>
      <c r="I85" s="150">
        <f>VLOOKUP(B85,'[52]Mod. CE 2018_NEW_Benny'!$B$10:$D$494,3,FALSE)</f>
        <v>2954.34</v>
      </c>
      <c r="K85" s="150">
        <f>VLOOKUP(B85,'[52]Mod. CE 2018_NEW_Benny'!$B$10:$F$494,5,FALSE)</f>
        <v>2954.34</v>
      </c>
    </row>
    <row r="86" spans="1:11" x14ac:dyDescent="0.25">
      <c r="B86" s="173" t="s">
        <v>303</v>
      </c>
      <c r="C86" s="178" t="s">
        <v>304</v>
      </c>
      <c r="D86" s="179">
        <f>VLOOKUP(B86,'[51]Mod. CE 2018_NEW_Benny'!$B$10:$D$494,3,FALSE)</f>
        <v>0</v>
      </c>
      <c r="E86" s="179"/>
      <c r="F86" s="179">
        <v>0</v>
      </c>
      <c r="G86" s="180" t="s">
        <v>1754</v>
      </c>
      <c r="H86" s="177" t="s">
        <v>1214</v>
      </c>
      <c r="I86" s="150">
        <f>VLOOKUP(B86,'[52]Mod. CE 2018_NEW_Benny'!$B$10:$D$494,3,FALSE)</f>
        <v>0</v>
      </c>
      <c r="K86" s="150">
        <f>VLOOKUP(B86,'[52]Mod. CE 2018_NEW_Benny'!$B$10:$F$494,5,FALSE)</f>
        <v>0</v>
      </c>
    </row>
    <row r="87" spans="1:11" ht="24" x14ac:dyDescent="0.25">
      <c r="B87" s="181" t="s">
        <v>305</v>
      </c>
      <c r="C87" s="182" t="s">
        <v>306</v>
      </c>
      <c r="D87" s="183">
        <f>VLOOKUP(B87,'[51]Mod. CE 2018_NEW_Benny'!$B$10:$D$494,3,FALSE)</f>
        <v>0</v>
      </c>
      <c r="E87" s="183"/>
      <c r="F87" s="183">
        <v>0</v>
      </c>
      <c r="G87" s="184" t="s">
        <v>1754</v>
      </c>
      <c r="H87" s="177" t="s">
        <v>1221</v>
      </c>
      <c r="I87" s="150">
        <f>VLOOKUP(B87,'[52]Mod. CE 2018_NEW_Benny'!$B$10:$D$494,3,FALSE)</f>
        <v>0</v>
      </c>
      <c r="K87" s="150">
        <f>VLOOKUP(B87,'[52]Mod. CE 2018_NEW_Benny'!$B$10:$F$494,5,FALSE)</f>
        <v>0</v>
      </c>
    </row>
    <row r="88" spans="1:11" x14ac:dyDescent="0.25">
      <c r="B88" s="181" t="s">
        <v>307</v>
      </c>
      <c r="C88" s="182" t="s">
        <v>308</v>
      </c>
      <c r="D88" s="183">
        <f>VLOOKUP(B88,'[51]Mod. CE 2018_NEW_Benny'!$B$10:$D$494,3,FALSE)</f>
        <v>0</v>
      </c>
      <c r="E88" s="183"/>
      <c r="F88" s="183">
        <v>0</v>
      </c>
      <c r="G88" s="184" t="s">
        <v>1754</v>
      </c>
      <c r="H88" s="177" t="s">
        <v>1221</v>
      </c>
      <c r="I88" s="150">
        <f>VLOOKUP(B88,'[52]Mod. CE 2018_NEW_Benny'!$B$10:$D$494,3,FALSE)</f>
        <v>0</v>
      </c>
      <c r="K88" s="150">
        <f>VLOOKUP(B88,'[52]Mod. CE 2018_NEW_Benny'!$B$10:$F$494,5,FALSE)</f>
        <v>0</v>
      </c>
    </row>
    <row r="89" spans="1:11" x14ac:dyDescent="0.25">
      <c r="B89" s="173" t="s">
        <v>309</v>
      </c>
      <c r="C89" s="178" t="s">
        <v>310</v>
      </c>
      <c r="D89" s="179">
        <f>VLOOKUP(B89,'[51]Mod. CE 2018_NEW_Benny'!$B$10:$D$494,3,FALSE)</f>
        <v>1225913.92</v>
      </c>
      <c r="E89" s="179"/>
      <c r="F89" s="179">
        <v>1225913.92</v>
      </c>
      <c r="G89" s="180" t="s">
        <v>1754</v>
      </c>
      <c r="H89" s="177" t="s">
        <v>1214</v>
      </c>
      <c r="I89" s="150">
        <f>VLOOKUP(B89,'[52]Mod. CE 2018_NEW_Benny'!$B$10:$D$494,3,FALSE)</f>
        <v>1225913.92</v>
      </c>
      <c r="K89" s="150">
        <f>VLOOKUP(B89,'[52]Mod. CE 2018_NEW_Benny'!$B$10:$F$494,5,FALSE)</f>
        <v>1225913.92</v>
      </c>
    </row>
    <row r="90" spans="1:11" ht="24" x14ac:dyDescent="0.25">
      <c r="A90" s="150" t="s">
        <v>1770</v>
      </c>
      <c r="B90" s="181" t="s">
        <v>311</v>
      </c>
      <c r="C90" s="182" t="s">
        <v>1786</v>
      </c>
      <c r="D90" s="183">
        <f>VLOOKUP(B90,'[51]Mod. CE 2018_NEW_Benny'!$B$10:$D$494,3,FALSE)</f>
        <v>61219.92</v>
      </c>
      <c r="E90" s="183"/>
      <c r="F90" s="183">
        <v>61219.92</v>
      </c>
      <c r="G90" s="184" t="s">
        <v>1754</v>
      </c>
      <c r="H90" s="177" t="s">
        <v>1221</v>
      </c>
      <c r="I90" s="150">
        <f>VLOOKUP(B90,'[52]Mod. CE 2018_NEW_Benny'!$B$10:$D$494,3,FALSE)</f>
        <v>61219.92</v>
      </c>
      <c r="K90" s="150">
        <f>VLOOKUP(B90,'[52]Mod. CE 2018_NEW_Benny'!$B$10:$F$494,5,FALSE)</f>
        <v>61219.92</v>
      </c>
    </row>
    <row r="91" spans="1:11" x14ac:dyDescent="0.25">
      <c r="B91" s="181" t="s">
        <v>312</v>
      </c>
      <c r="C91" s="182" t="s">
        <v>1787</v>
      </c>
      <c r="D91" s="183">
        <f>VLOOKUP(B91,'[51]Mod. CE 2018_NEW_Benny'!$B$10:$D$494,3,FALSE)</f>
        <v>1110014</v>
      </c>
      <c r="E91" s="183"/>
      <c r="F91" s="183">
        <v>1110014</v>
      </c>
      <c r="G91" s="184" t="s">
        <v>1754</v>
      </c>
      <c r="H91" s="177" t="s">
        <v>1221</v>
      </c>
      <c r="I91" s="150">
        <f>VLOOKUP(B91,'[52]Mod. CE 2018_NEW_Benny'!$B$10:$D$494,3,FALSE)</f>
        <v>1110014</v>
      </c>
      <c r="K91" s="150">
        <f>VLOOKUP(B91,'[52]Mod. CE 2018_NEW_Benny'!$B$10:$F$494,5,FALSE)</f>
        <v>1110014</v>
      </c>
    </row>
    <row r="92" spans="1:11" x14ac:dyDescent="0.25">
      <c r="A92" s="150" t="s">
        <v>1770</v>
      </c>
      <c r="B92" s="181" t="s">
        <v>313</v>
      </c>
      <c r="C92" s="182" t="s">
        <v>1788</v>
      </c>
      <c r="D92" s="183">
        <f>VLOOKUP(B92,'[51]Mod. CE 2018_NEW_Benny'!$B$10:$D$494,3,FALSE)</f>
        <v>54680</v>
      </c>
      <c r="E92" s="183"/>
      <c r="F92" s="183">
        <v>54680</v>
      </c>
      <c r="G92" s="184" t="s">
        <v>1754</v>
      </c>
      <c r="H92" s="177" t="s">
        <v>1221</v>
      </c>
      <c r="I92" s="150">
        <f>VLOOKUP(B92,'[52]Mod. CE 2018_NEW_Benny'!$B$10:$D$494,3,FALSE)</f>
        <v>54680</v>
      </c>
      <c r="K92" s="150">
        <f>VLOOKUP(B92,'[52]Mod. CE 2018_NEW_Benny'!$B$10:$F$494,5,FALSE)</f>
        <v>54680</v>
      </c>
    </row>
    <row r="93" spans="1:11" x14ac:dyDescent="0.25">
      <c r="B93" s="173" t="s">
        <v>314</v>
      </c>
      <c r="C93" s="178" t="s">
        <v>315</v>
      </c>
      <c r="D93" s="179">
        <f>VLOOKUP(B93,'[51]Mod. CE 2018_NEW_Benny'!$B$10:$D$494,3,FALSE)</f>
        <v>732535.36</v>
      </c>
      <c r="E93" s="179"/>
      <c r="F93" s="179">
        <v>732535.36</v>
      </c>
      <c r="G93" s="180" t="s">
        <v>1754</v>
      </c>
      <c r="H93" s="177" t="s">
        <v>1214</v>
      </c>
      <c r="I93" s="150">
        <f>VLOOKUP(B93,'[52]Mod. CE 2018_NEW_Benny'!$B$10:$D$494,3,FALSE)</f>
        <v>732535.36</v>
      </c>
      <c r="K93" s="150">
        <f>VLOOKUP(B93,'[52]Mod. CE 2018_NEW_Benny'!$B$10:$F$494,5,FALSE)</f>
        <v>732535.36</v>
      </c>
    </row>
    <row r="94" spans="1:11" ht="24" x14ac:dyDescent="0.25">
      <c r="B94" s="181" t="s">
        <v>316</v>
      </c>
      <c r="C94" s="182" t="s">
        <v>317</v>
      </c>
      <c r="D94" s="183">
        <f>VLOOKUP(B94,'[51]Mod. CE 2018_NEW_Benny'!$B$10:$D$494,3,FALSE)</f>
        <v>78779.97</v>
      </c>
      <c r="E94" s="183"/>
      <c r="F94" s="183">
        <v>78779.97</v>
      </c>
      <c r="G94" s="184" t="s">
        <v>1754</v>
      </c>
      <c r="H94" s="177" t="s">
        <v>1221</v>
      </c>
      <c r="I94" s="150">
        <f>VLOOKUP(B94,'[52]Mod. CE 2018_NEW_Benny'!$B$10:$D$494,3,FALSE)</f>
        <v>78779.97</v>
      </c>
      <c r="K94" s="150">
        <f>VLOOKUP(B94,'[52]Mod. CE 2018_NEW_Benny'!$B$10:$F$494,5,FALSE)</f>
        <v>78779.97</v>
      </c>
    </row>
    <row r="95" spans="1:11" x14ac:dyDescent="0.25">
      <c r="B95" s="181" t="s">
        <v>318</v>
      </c>
      <c r="C95" s="182" t="s">
        <v>319</v>
      </c>
      <c r="D95" s="183">
        <f>VLOOKUP(B95,'[51]Mod. CE 2018_NEW_Benny'!$B$10:$D$494,3,FALSE)</f>
        <v>0</v>
      </c>
      <c r="E95" s="183"/>
      <c r="F95" s="183">
        <v>0</v>
      </c>
      <c r="G95" s="184" t="s">
        <v>1754</v>
      </c>
      <c r="H95" s="177" t="s">
        <v>1221</v>
      </c>
      <c r="I95" s="150">
        <f>VLOOKUP(B95,'[52]Mod. CE 2018_NEW_Benny'!$B$10:$D$494,3,FALSE)</f>
        <v>0</v>
      </c>
      <c r="K95" s="150">
        <f>VLOOKUP(B95,'[52]Mod. CE 2018_NEW_Benny'!$B$10:$F$494,5,FALSE)</f>
        <v>0</v>
      </c>
    </row>
    <row r="96" spans="1:11" x14ac:dyDescent="0.25">
      <c r="B96" s="181" t="s">
        <v>320</v>
      </c>
      <c r="C96" s="182" t="s">
        <v>321</v>
      </c>
      <c r="D96" s="183">
        <f>VLOOKUP(B96,'[51]Mod. CE 2018_NEW_Benny'!$B$10:$D$494,3,FALSE)</f>
        <v>653755.39</v>
      </c>
      <c r="E96" s="183"/>
      <c r="F96" s="183">
        <v>653755.39</v>
      </c>
      <c r="G96" s="184" t="s">
        <v>1754</v>
      </c>
      <c r="H96" s="177" t="s">
        <v>1221</v>
      </c>
      <c r="I96" s="150">
        <f>VLOOKUP(B96,'[52]Mod. CE 2018_NEW_Benny'!$B$10:$D$494,3,FALSE)</f>
        <v>653755.39</v>
      </c>
      <c r="K96" s="150">
        <f>VLOOKUP(B96,'[52]Mod. CE 2018_NEW_Benny'!$B$10:$F$494,5,FALSE)</f>
        <v>653755.39</v>
      </c>
    </row>
    <row r="97" spans="2:11" x14ac:dyDescent="0.25">
      <c r="B97" s="173" t="s">
        <v>323</v>
      </c>
      <c r="C97" s="178" t="s">
        <v>324</v>
      </c>
      <c r="D97" s="179">
        <f>VLOOKUP(B97,'[51]Mod. CE 2018_NEW_Benny'!$B$10:$D$494,3,FALSE)</f>
        <v>1869643.25</v>
      </c>
      <c r="E97" s="179"/>
      <c r="F97" s="179">
        <v>1869643.25</v>
      </c>
      <c r="G97" s="180" t="s">
        <v>1754</v>
      </c>
      <c r="H97" s="177" t="s">
        <v>1214</v>
      </c>
      <c r="I97" s="150">
        <f>VLOOKUP(B97,'[52]Mod. CE 2018_NEW_Benny'!$B$10:$D$494,3,FALSE)</f>
        <v>1869643.25</v>
      </c>
      <c r="K97" s="150">
        <f>VLOOKUP(B97,'[52]Mod. CE 2018_NEW_Benny'!$B$10:$F$494,5,FALSE)</f>
        <v>1869643.25</v>
      </c>
    </row>
    <row r="98" spans="2:11" x14ac:dyDescent="0.25">
      <c r="B98" s="181" t="s">
        <v>325</v>
      </c>
      <c r="C98" s="185" t="s">
        <v>326</v>
      </c>
      <c r="D98" s="186">
        <f>VLOOKUP(B98,'[51]Mod. CE 2018_NEW_Benny'!$B$10:$D$494,3,FALSE)</f>
        <v>1687000</v>
      </c>
      <c r="E98" s="186"/>
      <c r="F98" s="186">
        <v>1687000</v>
      </c>
      <c r="G98" s="187" t="s">
        <v>1754</v>
      </c>
      <c r="H98" s="177" t="s">
        <v>1214</v>
      </c>
      <c r="I98" s="150">
        <f>VLOOKUP(B98,'[52]Mod. CE 2018_NEW_Benny'!$B$10:$D$494,3,FALSE)</f>
        <v>1687000</v>
      </c>
      <c r="K98" s="150">
        <f>VLOOKUP(B98,'[52]Mod. CE 2018_NEW_Benny'!$B$10:$F$494,5,FALSE)</f>
        <v>1687000</v>
      </c>
    </row>
    <row r="99" spans="2:11" x14ac:dyDescent="0.25">
      <c r="B99" s="181" t="s">
        <v>327</v>
      </c>
      <c r="C99" s="198" t="s">
        <v>328</v>
      </c>
      <c r="D99" s="189">
        <f>VLOOKUP(B99,'[51]Mod. CE 2018_NEW_Benny'!$B$10:$D$494,3,FALSE)</f>
        <v>0</v>
      </c>
      <c r="E99" s="189"/>
      <c r="F99" s="189">
        <v>0</v>
      </c>
      <c r="G99" s="190" t="s">
        <v>1754</v>
      </c>
      <c r="H99" s="177" t="s">
        <v>1221</v>
      </c>
      <c r="I99" s="150">
        <f>VLOOKUP(B99,'[52]Mod. CE 2018_NEW_Benny'!$B$10:$D$494,3,FALSE)</f>
        <v>0</v>
      </c>
      <c r="K99" s="150">
        <f>VLOOKUP(B99,'[52]Mod. CE 2018_NEW_Benny'!$B$10:$F$494,5,FALSE)</f>
        <v>0</v>
      </c>
    </row>
    <row r="100" spans="2:11" x14ac:dyDescent="0.25">
      <c r="B100" s="181" t="s">
        <v>329</v>
      </c>
      <c r="C100" s="198" t="s">
        <v>330</v>
      </c>
      <c r="D100" s="189">
        <f>VLOOKUP(B100,'[51]Mod. CE 2018_NEW_Benny'!$B$10:$D$494,3,FALSE)</f>
        <v>0</v>
      </c>
      <c r="E100" s="189"/>
      <c r="F100" s="189">
        <v>0</v>
      </c>
      <c r="G100" s="190" t="s">
        <v>1754</v>
      </c>
      <c r="H100" s="177" t="s">
        <v>1221</v>
      </c>
      <c r="I100" s="150">
        <f>VLOOKUP(B100,'[52]Mod. CE 2018_NEW_Benny'!$B$10:$D$494,3,FALSE)</f>
        <v>0</v>
      </c>
      <c r="K100" s="150">
        <f>VLOOKUP(B100,'[52]Mod. CE 2018_NEW_Benny'!$B$10:$F$494,5,FALSE)</f>
        <v>0</v>
      </c>
    </row>
    <row r="101" spans="2:11" x14ac:dyDescent="0.25">
      <c r="B101" s="181" t="s">
        <v>331</v>
      </c>
      <c r="C101" s="198" t="s">
        <v>332</v>
      </c>
      <c r="D101" s="189">
        <f>VLOOKUP(B101,'[51]Mod. CE 2018_NEW_Benny'!$B$10:$D$494,3,FALSE)</f>
        <v>1687000</v>
      </c>
      <c r="E101" s="189"/>
      <c r="F101" s="189">
        <v>1687000</v>
      </c>
      <c r="G101" s="190" t="s">
        <v>1754</v>
      </c>
      <c r="H101" s="177" t="s">
        <v>1221</v>
      </c>
      <c r="I101" s="150">
        <f>VLOOKUP(B101,'[52]Mod. CE 2018_NEW_Benny'!$B$10:$D$494,3,FALSE)</f>
        <v>1687000</v>
      </c>
      <c r="K101" s="150">
        <f>VLOOKUP(B101,'[52]Mod. CE 2018_NEW_Benny'!$B$10:$F$494,5,FALSE)</f>
        <v>1687000</v>
      </c>
    </row>
    <row r="102" spans="2:11" x14ac:dyDescent="0.25">
      <c r="B102" s="181" t="s">
        <v>334</v>
      </c>
      <c r="C102" s="185" t="s">
        <v>335</v>
      </c>
      <c r="D102" s="186">
        <f>VLOOKUP(B102,'[51]Mod. CE 2018_NEW_Benny'!$B$10:$D$494,3,FALSE)</f>
        <v>182643.25</v>
      </c>
      <c r="E102" s="186"/>
      <c r="F102" s="186">
        <v>182643.25</v>
      </c>
      <c r="G102" s="187" t="s">
        <v>1754</v>
      </c>
      <c r="H102" s="177" t="s">
        <v>1221</v>
      </c>
      <c r="I102" s="150">
        <f>VLOOKUP(B102,'[52]Mod. CE 2018_NEW_Benny'!$B$10:$D$494,3,FALSE)</f>
        <v>182643.25</v>
      </c>
      <c r="K102" s="150">
        <f>VLOOKUP(B102,'[52]Mod. CE 2018_NEW_Benny'!$B$10:$F$494,5,FALSE)</f>
        <v>182643.25</v>
      </c>
    </row>
    <row r="103" spans="2:11" ht="15.75" x14ac:dyDescent="0.25">
      <c r="B103" s="173" t="s">
        <v>337</v>
      </c>
      <c r="C103" s="174" t="s">
        <v>338</v>
      </c>
      <c r="D103" s="175">
        <f>VLOOKUP(B103,'[51]Mod. CE 2018_NEW_Benny'!$B$10:$D$494,3,FALSE)</f>
        <v>3121248.1599999997</v>
      </c>
      <c r="E103" s="175"/>
      <c r="F103" s="175">
        <v>3121248.1599999997</v>
      </c>
      <c r="G103" s="176" t="s">
        <v>1754</v>
      </c>
      <c r="H103" s="177" t="s">
        <v>1214</v>
      </c>
      <c r="I103" s="150">
        <f>VLOOKUP(B103,'[52]Mod. CE 2018_NEW_Benny'!$B$10:$D$494,3,FALSE)</f>
        <v>3121248.1599999997</v>
      </c>
      <c r="K103" s="150">
        <f>VLOOKUP(B103,'[52]Mod. CE 2018_NEW_Benny'!$B$10:$F$494,5,FALSE)</f>
        <v>3121248.1599999997</v>
      </c>
    </row>
    <row r="104" spans="2:11" x14ac:dyDescent="0.25">
      <c r="B104" s="173" t="s">
        <v>339</v>
      </c>
      <c r="C104" s="203" t="s">
        <v>340</v>
      </c>
      <c r="D104" s="204">
        <f>VLOOKUP(B104,'[51]Mod. CE 2018_NEW_Benny'!$B$10:$D$494,3,FALSE)</f>
        <v>3099497.76</v>
      </c>
      <c r="E104" s="204"/>
      <c r="F104" s="204">
        <v>3099497.76</v>
      </c>
      <c r="G104" s="205" t="s">
        <v>1754</v>
      </c>
      <c r="H104" s="177" t="s">
        <v>1221</v>
      </c>
      <c r="I104" s="150">
        <f>VLOOKUP(B104,'[52]Mod. CE 2018_NEW_Benny'!$B$10:$D$494,3,FALSE)</f>
        <v>3099497.76</v>
      </c>
      <c r="K104" s="150">
        <f>VLOOKUP(B104,'[52]Mod. CE 2018_NEW_Benny'!$B$10:$F$494,5,FALSE)</f>
        <v>3099497.76</v>
      </c>
    </row>
    <row r="105" spans="2:11" x14ac:dyDescent="0.25">
      <c r="B105" s="173" t="s">
        <v>341</v>
      </c>
      <c r="C105" s="203" t="s">
        <v>342</v>
      </c>
      <c r="D105" s="204">
        <f>VLOOKUP(B105,'[51]Mod. CE 2018_NEW_Benny'!$B$10:$D$494,3,FALSE)</f>
        <v>21750.400000000001</v>
      </c>
      <c r="E105" s="204"/>
      <c r="F105" s="204">
        <v>21750.400000000001</v>
      </c>
      <c r="G105" s="205" t="s">
        <v>1754</v>
      </c>
      <c r="H105" s="177" t="s">
        <v>1221</v>
      </c>
      <c r="I105" s="150">
        <f>VLOOKUP(B105,'[52]Mod. CE 2018_NEW_Benny'!$B$10:$D$494,3,FALSE)</f>
        <v>21750.400000000001</v>
      </c>
      <c r="K105" s="150">
        <f>VLOOKUP(B105,'[52]Mod. CE 2018_NEW_Benny'!$B$10:$F$494,5,FALSE)</f>
        <v>21750.400000000001</v>
      </c>
    </row>
    <row r="106" spans="2:11" x14ac:dyDescent="0.25">
      <c r="B106" s="173" t="s">
        <v>344</v>
      </c>
      <c r="C106" s="203" t="s">
        <v>345</v>
      </c>
      <c r="D106" s="204">
        <f>VLOOKUP(B106,'[51]Mod. CE 2018_NEW_Benny'!$B$10:$D$494,3,FALSE)</f>
        <v>0</v>
      </c>
      <c r="E106" s="204"/>
      <c r="F106" s="204">
        <v>0</v>
      </c>
      <c r="G106" s="205" t="s">
        <v>1754</v>
      </c>
      <c r="H106" s="177" t="s">
        <v>1221</v>
      </c>
      <c r="I106" s="150">
        <f>VLOOKUP(B106,'[52]Mod. CE 2018_NEW_Benny'!$B$10:$D$494,3,FALSE)</f>
        <v>0</v>
      </c>
      <c r="K106" s="150">
        <f>VLOOKUP(B106,'[52]Mod. CE 2018_NEW_Benny'!$B$10:$F$494,5,FALSE)</f>
        <v>0</v>
      </c>
    </row>
    <row r="107" spans="2:11" ht="15.75" x14ac:dyDescent="0.25">
      <c r="B107" s="173" t="s">
        <v>346</v>
      </c>
      <c r="C107" s="174" t="s">
        <v>347</v>
      </c>
      <c r="D107" s="272">
        <f>VLOOKUP(B107,'[51]Mod. CE 2018_NEW_Benny'!$B$10:$D$494,3,FALSE)</f>
        <v>6410899.8099999996</v>
      </c>
      <c r="E107" s="175"/>
      <c r="F107" s="175">
        <v>6401314.9500000002</v>
      </c>
      <c r="G107" s="176" t="s">
        <v>1754</v>
      </c>
      <c r="H107" s="177" t="s">
        <v>1214</v>
      </c>
      <c r="I107" s="150">
        <f>VLOOKUP(B107,'[52]Mod. CE 2018_NEW_Benny'!$B$10:$D$494,3,FALSE)</f>
        <v>6401314.9500000002</v>
      </c>
      <c r="K107" s="150">
        <f>VLOOKUP(B107,'[52]Mod. CE 2018_NEW_Benny'!$B$10:$F$494,5,FALSE)</f>
        <v>6401314.9500000002</v>
      </c>
    </row>
    <row r="108" spans="2:11" x14ac:dyDescent="0.25">
      <c r="B108" s="173" t="s">
        <v>348</v>
      </c>
      <c r="C108" s="182" t="s">
        <v>349</v>
      </c>
      <c r="D108" s="274">
        <f>VLOOKUP(B108,'[51]Mod. CE 2018_NEW_Benny'!$B$10:$D$494,3,FALSE)</f>
        <v>0</v>
      </c>
      <c r="E108" s="183"/>
      <c r="F108" s="183">
        <v>0</v>
      </c>
      <c r="G108" s="184" t="s">
        <v>1754</v>
      </c>
      <c r="H108" s="177" t="s">
        <v>1221</v>
      </c>
      <c r="I108" s="150">
        <f>VLOOKUP(B108,'[52]Mod. CE 2018_NEW_Benny'!$B$10:$D$494,3,FALSE)</f>
        <v>0</v>
      </c>
      <c r="K108" s="150">
        <f>VLOOKUP(B108,'[52]Mod. CE 2018_NEW_Benny'!$B$10:$F$494,5,FALSE)</f>
        <v>0</v>
      </c>
    </row>
    <row r="109" spans="2:11" x14ac:dyDescent="0.25">
      <c r="B109" s="173" t="s">
        <v>350</v>
      </c>
      <c r="C109" s="182" t="s">
        <v>351</v>
      </c>
      <c r="D109" s="274">
        <f>VLOOKUP(B109,'[51]Mod. CE 2018_NEW_Benny'!$B$10:$D$494,3,FALSE)</f>
        <v>4445512.59</v>
      </c>
      <c r="E109" s="183"/>
      <c r="F109" s="183">
        <v>4437916.21</v>
      </c>
      <c r="G109" s="184" t="s">
        <v>1754</v>
      </c>
      <c r="H109" s="177" t="s">
        <v>1221</v>
      </c>
      <c r="I109" s="150">
        <f>VLOOKUP(B109,'[52]Mod. CE 2018_NEW_Benny'!$B$10:$D$494,3,FALSE)</f>
        <v>4437916.21</v>
      </c>
      <c r="K109" s="150">
        <f>VLOOKUP(B109,'[52]Mod. CE 2018_NEW_Benny'!$B$10:$F$494,5,FALSE)</f>
        <v>4437916.21</v>
      </c>
    </row>
    <row r="110" spans="2:11" x14ac:dyDescent="0.25">
      <c r="B110" s="173" t="s">
        <v>353</v>
      </c>
      <c r="C110" s="182" t="s">
        <v>354</v>
      </c>
      <c r="D110" s="274">
        <f>VLOOKUP(B110,'[51]Mod. CE 2018_NEW_Benny'!$B$10:$D$494,3,FALSE)</f>
        <v>0</v>
      </c>
      <c r="E110" s="183"/>
      <c r="F110" s="183">
        <v>0</v>
      </c>
      <c r="G110" s="184" t="s">
        <v>1754</v>
      </c>
      <c r="H110" s="177" t="s">
        <v>1221</v>
      </c>
      <c r="I110" s="150">
        <f>VLOOKUP(B110,'[52]Mod. CE 2018_NEW_Benny'!$B$10:$D$494,3,FALSE)</f>
        <v>0</v>
      </c>
      <c r="K110" s="150">
        <f>VLOOKUP(B110,'[52]Mod. CE 2018_NEW_Benny'!$B$10:$F$494,5,FALSE)</f>
        <v>0</v>
      </c>
    </row>
    <row r="111" spans="2:11" x14ac:dyDescent="0.25">
      <c r="B111" s="173" t="s">
        <v>355</v>
      </c>
      <c r="C111" s="182" t="s">
        <v>356</v>
      </c>
      <c r="D111" s="274">
        <f>VLOOKUP(B111,'[51]Mod. CE 2018_NEW_Benny'!$B$10:$D$494,3,FALSE)</f>
        <v>1965387.22</v>
      </c>
      <c r="E111" s="183"/>
      <c r="F111" s="183">
        <v>1963398.74</v>
      </c>
      <c r="G111" s="184" t="s">
        <v>1754</v>
      </c>
      <c r="H111" s="177" t="s">
        <v>1221</v>
      </c>
      <c r="I111" s="150">
        <f>VLOOKUP(B111,'[52]Mod. CE 2018_NEW_Benny'!$B$10:$D$494,3,FALSE)</f>
        <v>1963398.74</v>
      </c>
      <c r="K111" s="150">
        <f>VLOOKUP(B111,'[52]Mod. CE 2018_NEW_Benny'!$B$10:$F$494,5,FALSE)</f>
        <v>1963398.74</v>
      </c>
    </row>
    <row r="112" spans="2:11" x14ac:dyDescent="0.25">
      <c r="B112" s="173" t="s">
        <v>357</v>
      </c>
      <c r="C112" s="182" t="s">
        <v>358</v>
      </c>
      <c r="D112" s="274">
        <f>VLOOKUP(B112,'[51]Mod. CE 2018_NEW_Benny'!$B$10:$D$494,3,FALSE)</f>
        <v>0</v>
      </c>
      <c r="E112" s="183"/>
      <c r="F112" s="183">
        <v>0</v>
      </c>
      <c r="G112" s="184" t="s">
        <v>1754</v>
      </c>
      <c r="H112" s="177" t="s">
        <v>1221</v>
      </c>
      <c r="I112" s="150">
        <f>VLOOKUP(B112,'[52]Mod. CE 2018_NEW_Benny'!$B$10:$D$494,3,FALSE)</f>
        <v>0</v>
      </c>
      <c r="K112" s="150">
        <f>VLOOKUP(B112,'[52]Mod. CE 2018_NEW_Benny'!$B$10:$F$494,5,FALSE)</f>
        <v>0</v>
      </c>
    </row>
    <row r="113" spans="2:11" x14ac:dyDescent="0.25">
      <c r="B113" s="173" t="s">
        <v>359</v>
      </c>
      <c r="C113" s="182" t="s">
        <v>360</v>
      </c>
      <c r="D113" s="274">
        <f>VLOOKUP(B113,'[51]Mod. CE 2018_NEW_Benny'!$B$10:$D$494,3,FALSE)</f>
        <v>0</v>
      </c>
      <c r="E113" s="183"/>
      <c r="F113" s="183">
        <v>0</v>
      </c>
      <c r="G113" s="184" t="s">
        <v>1754</v>
      </c>
      <c r="H113" s="177" t="s">
        <v>1221</v>
      </c>
      <c r="I113" s="150">
        <f>VLOOKUP(B113,'[52]Mod. CE 2018_NEW_Benny'!$B$10:$D$494,3,FALSE)</f>
        <v>0</v>
      </c>
      <c r="K113" s="150">
        <f>VLOOKUP(B113,'[52]Mod. CE 2018_NEW_Benny'!$B$10:$F$494,5,FALSE)</f>
        <v>0</v>
      </c>
    </row>
    <row r="114" spans="2:11" ht="15.75" x14ac:dyDescent="0.25">
      <c r="B114" s="173" t="s">
        <v>361</v>
      </c>
      <c r="C114" s="174" t="s">
        <v>362</v>
      </c>
      <c r="D114" s="175">
        <f>VLOOKUP(B114,'[51]Mod. CE 2018_NEW_Benny'!$B$10:$D$494,3,FALSE)</f>
        <v>0</v>
      </c>
      <c r="E114" s="175"/>
      <c r="F114" s="175">
        <v>0</v>
      </c>
      <c r="G114" s="176" t="s">
        <v>1754</v>
      </c>
      <c r="H114" s="177" t="s">
        <v>1221</v>
      </c>
      <c r="I114" s="150">
        <f>VLOOKUP(B114,'[52]Mod. CE 2018_NEW_Benny'!$B$10:$D$494,3,FALSE)</f>
        <v>0</v>
      </c>
      <c r="K114" s="150">
        <f>VLOOKUP(B114,'[52]Mod. CE 2018_NEW_Benny'!$B$10:$F$494,5,FALSE)</f>
        <v>0</v>
      </c>
    </row>
    <row r="115" spans="2:11" ht="15.75" x14ac:dyDescent="0.25">
      <c r="B115" s="173" t="s">
        <v>363</v>
      </c>
      <c r="C115" s="174" t="s">
        <v>364</v>
      </c>
      <c r="D115" s="175">
        <f>VLOOKUP(B115,'[51]Mod. CE 2018_NEW_Benny'!$B$10:$D$494,3,FALSE)</f>
        <v>2691100.01</v>
      </c>
      <c r="E115" s="175"/>
      <c r="F115" s="175">
        <v>2691100.01</v>
      </c>
      <c r="G115" s="176" t="s">
        <v>1754</v>
      </c>
      <c r="H115" s="177" t="s">
        <v>1214</v>
      </c>
      <c r="I115" s="150">
        <f>VLOOKUP(B115,'[52]Mod. CE 2018_NEW_Benny'!$B$10:$D$494,3,FALSE)</f>
        <v>2691100.01</v>
      </c>
      <c r="K115" s="150">
        <f>VLOOKUP(B115,'[52]Mod. CE 2018_NEW_Benny'!$B$10:$F$494,5,FALSE)</f>
        <v>2691100.01</v>
      </c>
    </row>
    <row r="116" spans="2:11" x14ac:dyDescent="0.25">
      <c r="B116" s="173" t="s">
        <v>365</v>
      </c>
      <c r="C116" s="206" t="s">
        <v>366</v>
      </c>
      <c r="D116" s="207">
        <f>VLOOKUP(B116,'[51]Mod. CE 2018_NEW_Benny'!$B$10:$D$494,3,FALSE)</f>
        <v>338618.06</v>
      </c>
      <c r="E116" s="207"/>
      <c r="F116" s="207">
        <v>338618.06</v>
      </c>
      <c r="G116" s="208" t="s">
        <v>1754</v>
      </c>
      <c r="H116" s="177" t="s">
        <v>1221</v>
      </c>
      <c r="I116" s="150">
        <f>VLOOKUP(B116,'[52]Mod. CE 2018_NEW_Benny'!$B$10:$D$494,3,FALSE)</f>
        <v>338618.06</v>
      </c>
      <c r="K116" s="150">
        <f>VLOOKUP(B116,'[52]Mod. CE 2018_NEW_Benny'!$B$10:$F$494,5,FALSE)</f>
        <v>338618.06</v>
      </c>
    </row>
    <row r="117" spans="2:11" x14ac:dyDescent="0.25">
      <c r="B117" s="173" t="s">
        <v>369</v>
      </c>
      <c r="C117" s="206" t="s">
        <v>370</v>
      </c>
      <c r="D117" s="207">
        <f>VLOOKUP(B117,'[51]Mod. CE 2018_NEW_Benny'!$B$10:$D$494,3,FALSE)</f>
        <v>169872.63999999998</v>
      </c>
      <c r="E117" s="207"/>
      <c r="F117" s="207">
        <v>169872.63999999998</v>
      </c>
      <c r="G117" s="208" t="s">
        <v>1754</v>
      </c>
      <c r="H117" s="177" t="s">
        <v>1221</v>
      </c>
      <c r="I117" s="150">
        <f>VLOOKUP(B117,'[52]Mod. CE 2018_NEW_Benny'!$B$10:$D$494,3,FALSE)</f>
        <v>169872.63999999998</v>
      </c>
      <c r="K117" s="150">
        <f>VLOOKUP(B117,'[52]Mod. CE 2018_NEW_Benny'!$B$10:$F$494,5,FALSE)</f>
        <v>169872.63999999998</v>
      </c>
    </row>
    <row r="118" spans="2:11" x14ac:dyDescent="0.25">
      <c r="B118" s="173" t="s">
        <v>373</v>
      </c>
      <c r="C118" s="206" t="s">
        <v>374</v>
      </c>
      <c r="D118" s="207">
        <f>VLOOKUP(B118,'[51]Mod. CE 2018_NEW_Benny'!$B$10:$D$494,3,FALSE)</f>
        <v>2182609.31</v>
      </c>
      <c r="E118" s="207"/>
      <c r="F118" s="207">
        <v>2182609.31</v>
      </c>
      <c r="G118" s="208" t="s">
        <v>1754</v>
      </c>
      <c r="H118" s="177" t="s">
        <v>1221</v>
      </c>
      <c r="I118" s="150">
        <f>VLOOKUP(B118,'[52]Mod. CE 2018_NEW_Benny'!$B$10:$D$494,3,FALSE)</f>
        <v>2182609.31</v>
      </c>
      <c r="K118" s="150">
        <f>VLOOKUP(B118,'[52]Mod. CE 2018_NEW_Benny'!$B$10:$F$494,5,FALSE)</f>
        <v>2182609.31</v>
      </c>
    </row>
    <row r="119" spans="2:11" ht="18.75" x14ac:dyDescent="0.25">
      <c r="B119" s="173" t="s">
        <v>375</v>
      </c>
      <c r="C119" s="209" t="s">
        <v>376</v>
      </c>
      <c r="D119" s="210">
        <f>VLOOKUP(B119,'[51]Mod. CE 2018_NEW_Benny'!$B$10:$D$494,3,FALSE)</f>
        <v>701902657.0999999</v>
      </c>
      <c r="E119" s="210"/>
      <c r="F119" s="210">
        <v>697098160.1400001</v>
      </c>
      <c r="G119" s="211" t="s">
        <v>1754</v>
      </c>
      <c r="H119" s="177" t="s">
        <v>1214</v>
      </c>
      <c r="I119" s="150">
        <f>VLOOKUP(B119,'[52]Mod. CE 2018_NEW_Benny'!$B$10:$D$494,3,FALSE)</f>
        <v>701883228.19000006</v>
      </c>
      <c r="K119" s="150">
        <f>VLOOKUP(B119,'[52]Mod. CE 2018_NEW_Benny'!$B$10:$F$494,5,FALSE)</f>
        <v>697098160.1400001</v>
      </c>
    </row>
    <row r="120" spans="2:11" ht="18.75" x14ac:dyDescent="0.25">
      <c r="B120" s="212" t="s">
        <v>1789</v>
      </c>
      <c r="C120" s="213" t="s">
        <v>1790</v>
      </c>
      <c r="D120" s="214">
        <f>VLOOKUP(B120,'[51]Mod. CE 2018_NEW_Benny'!$B$10:$D$494,3,FALSE)</f>
        <v>0</v>
      </c>
      <c r="E120" s="214"/>
      <c r="F120" s="214"/>
      <c r="G120" s="215"/>
      <c r="H120" s="177" t="s">
        <v>1211</v>
      </c>
      <c r="I120" s="150">
        <f>VLOOKUP(B120,'[52]Mod. CE 2018_NEW_Benny'!$B$10:$D$494,3,FALSE)</f>
        <v>697097728</v>
      </c>
      <c r="K120" s="150">
        <f>VLOOKUP(B120,'[52]Mod. CE 2018_NEW_Benny'!$B$10:$F$494,5,FALSE)</f>
        <v>697097728</v>
      </c>
    </row>
    <row r="121" spans="2:11" ht="15.75" x14ac:dyDescent="0.25">
      <c r="B121" s="173" t="s">
        <v>377</v>
      </c>
      <c r="C121" s="174" t="s">
        <v>378</v>
      </c>
      <c r="D121" s="175">
        <f>VLOOKUP(B121,'[51]Mod. CE 2018_NEW_Benny'!$B$10:$D$494,3,FALSE)</f>
        <v>112149805.73999999</v>
      </c>
      <c r="E121" s="175"/>
      <c r="F121" s="175">
        <v>112149805.73999999</v>
      </c>
      <c r="G121" s="176" t="s">
        <v>1754</v>
      </c>
      <c r="H121" s="177" t="s">
        <v>1214</v>
      </c>
      <c r="I121" s="150">
        <f>VLOOKUP(B121,'[52]Mod. CE 2018_NEW_Benny'!$B$10:$D$494,3,FALSE)</f>
        <v>112149805.73999999</v>
      </c>
      <c r="K121" s="150">
        <f>VLOOKUP(B121,'[52]Mod. CE 2018_NEW_Benny'!$B$10:$F$494,5,FALSE)</f>
        <v>112149805.73999999</v>
      </c>
    </row>
    <row r="122" spans="2:11" x14ac:dyDescent="0.25">
      <c r="B122" s="173" t="s">
        <v>379</v>
      </c>
      <c r="C122" s="178" t="s">
        <v>380</v>
      </c>
      <c r="D122" s="179">
        <f>VLOOKUP(B122,'[51]Mod. CE 2018_NEW_Benny'!$B$10:$D$494,3,FALSE)</f>
        <v>110672949.92999999</v>
      </c>
      <c r="E122" s="179"/>
      <c r="F122" s="179">
        <v>110672949.92999999</v>
      </c>
      <c r="G122" s="180" t="s">
        <v>1754</v>
      </c>
      <c r="H122" s="177" t="s">
        <v>1214</v>
      </c>
      <c r="I122" s="150">
        <f>VLOOKUP(B122,'[52]Mod. CE 2018_NEW_Benny'!$B$10:$D$494,3,FALSE)</f>
        <v>110672949.92999999</v>
      </c>
      <c r="K122" s="150">
        <f>VLOOKUP(B122,'[52]Mod. CE 2018_NEW_Benny'!$B$10:$F$494,5,FALSE)</f>
        <v>110672949.92999999</v>
      </c>
    </row>
    <row r="123" spans="2:11" x14ac:dyDescent="0.25">
      <c r="B123" s="181" t="s">
        <v>381</v>
      </c>
      <c r="C123" s="185" t="s">
        <v>382</v>
      </c>
      <c r="D123" s="186">
        <f>VLOOKUP(B123,'[51]Mod. CE 2018_NEW_Benny'!$B$10:$D$494,3,FALSE)</f>
        <v>69900299.890000001</v>
      </c>
      <c r="E123" s="186"/>
      <c r="F123" s="186">
        <v>69900299.890000001</v>
      </c>
      <c r="G123" s="187" t="s">
        <v>1754</v>
      </c>
      <c r="H123" s="177" t="s">
        <v>1214</v>
      </c>
      <c r="I123" s="150">
        <f>VLOOKUP(B123,'[52]Mod. CE 2018_NEW_Benny'!$B$10:$D$494,3,FALSE)</f>
        <v>69900299.890000001</v>
      </c>
      <c r="K123" s="150">
        <f>VLOOKUP(B123,'[52]Mod. CE 2018_NEW_Benny'!$B$10:$F$494,5,FALSE)</f>
        <v>69900299.890000001</v>
      </c>
    </row>
    <row r="124" spans="2:11" x14ac:dyDescent="0.25">
      <c r="B124" s="181" t="s">
        <v>383</v>
      </c>
      <c r="C124" s="198" t="s">
        <v>384</v>
      </c>
      <c r="D124" s="189">
        <f>VLOOKUP(B124,'[51]Mod. CE 2018_NEW_Benny'!$B$10:$D$494,3,FALSE)</f>
        <v>69828916.510000005</v>
      </c>
      <c r="E124" s="189"/>
      <c r="F124" s="189">
        <v>69828916.510000005</v>
      </c>
      <c r="G124" s="190" t="s">
        <v>1754</v>
      </c>
      <c r="H124" s="177" t="s">
        <v>1221</v>
      </c>
      <c r="I124" s="150">
        <f>VLOOKUP(B124,'[52]Mod. CE 2018_NEW_Benny'!$B$10:$D$494,3,FALSE)</f>
        <v>69828916.510000005</v>
      </c>
      <c r="K124" s="150">
        <f>VLOOKUP(B124,'[52]Mod. CE 2018_NEW_Benny'!$B$10:$F$494,5,FALSE)</f>
        <v>69828916.510000005</v>
      </c>
    </row>
    <row r="125" spans="2:11" x14ac:dyDescent="0.25">
      <c r="B125" s="181" t="s">
        <v>388</v>
      </c>
      <c r="C125" s="198" t="s">
        <v>389</v>
      </c>
      <c r="D125" s="189">
        <f>VLOOKUP(B125,'[51]Mod. CE 2018_NEW_Benny'!$B$10:$D$494,3,FALSE)</f>
        <v>71383.38</v>
      </c>
      <c r="E125" s="189"/>
      <c r="F125" s="189">
        <v>71383.38</v>
      </c>
      <c r="G125" s="190" t="s">
        <v>1754</v>
      </c>
      <c r="H125" s="177" t="s">
        <v>1221</v>
      </c>
      <c r="I125" s="150">
        <f>VLOOKUP(B125,'[52]Mod. CE 2018_NEW_Benny'!$B$10:$D$494,3,FALSE)</f>
        <v>71383.38</v>
      </c>
      <c r="K125" s="150">
        <f>VLOOKUP(B125,'[52]Mod. CE 2018_NEW_Benny'!$B$10:$F$494,5,FALSE)</f>
        <v>71383.38</v>
      </c>
    </row>
    <row r="126" spans="2:11" x14ac:dyDescent="0.25">
      <c r="B126" s="181" t="s">
        <v>391</v>
      </c>
      <c r="C126" s="198" t="s">
        <v>392</v>
      </c>
      <c r="D126" s="189">
        <f>VLOOKUP(B126,'[51]Mod. CE 2018_NEW_Benny'!$B$10:$D$494,3,FALSE)</f>
        <v>0</v>
      </c>
      <c r="E126" s="189"/>
      <c r="F126" s="189">
        <v>0</v>
      </c>
      <c r="G126" s="190" t="s">
        <v>1754</v>
      </c>
      <c r="H126" s="177" t="s">
        <v>1221</v>
      </c>
      <c r="I126" s="150">
        <f>VLOOKUP(B126,'[52]Mod. CE 2018_NEW_Benny'!$B$10:$D$494,3,FALSE)</f>
        <v>0</v>
      </c>
      <c r="K126" s="150">
        <f>VLOOKUP(B126,'[52]Mod. CE 2018_NEW_Benny'!$B$10:$F$494,5,FALSE)</f>
        <v>0</v>
      </c>
    </row>
    <row r="127" spans="2:11" x14ac:dyDescent="0.25">
      <c r="B127" s="181" t="s">
        <v>393</v>
      </c>
      <c r="C127" s="185" t="s">
        <v>394</v>
      </c>
      <c r="D127" s="186">
        <f>VLOOKUP(B127,'[51]Mod. CE 2018_NEW_Benny'!$B$10:$D$494,3,FALSE)</f>
        <v>0</v>
      </c>
      <c r="E127" s="186"/>
      <c r="F127" s="186">
        <v>0</v>
      </c>
      <c r="G127" s="187" t="s">
        <v>1754</v>
      </c>
      <c r="H127" s="177" t="s">
        <v>1214</v>
      </c>
      <c r="I127" s="150">
        <f>VLOOKUP(B127,'[52]Mod. CE 2018_NEW_Benny'!$B$10:$D$494,3,FALSE)</f>
        <v>0</v>
      </c>
      <c r="K127" s="150">
        <f>VLOOKUP(B127,'[52]Mod. CE 2018_NEW_Benny'!$B$10:$F$494,5,FALSE)</f>
        <v>0</v>
      </c>
    </row>
    <row r="128" spans="2:11" x14ac:dyDescent="0.25">
      <c r="B128" s="181" t="s">
        <v>395</v>
      </c>
      <c r="C128" s="198" t="s">
        <v>396</v>
      </c>
      <c r="D128" s="189">
        <f>VLOOKUP(B128,'[51]Mod. CE 2018_NEW_Benny'!$B$10:$D$494,3,FALSE)</f>
        <v>0</v>
      </c>
      <c r="E128" s="189"/>
      <c r="F128" s="189">
        <v>0</v>
      </c>
      <c r="G128" s="190" t="s">
        <v>1754</v>
      </c>
      <c r="H128" s="177" t="s">
        <v>1221</v>
      </c>
      <c r="I128" s="150">
        <f>VLOOKUP(B128,'[52]Mod. CE 2018_NEW_Benny'!$B$10:$D$494,3,FALSE)</f>
        <v>0</v>
      </c>
      <c r="K128" s="150">
        <f>VLOOKUP(B128,'[52]Mod. CE 2018_NEW_Benny'!$B$10:$F$494,5,FALSE)</f>
        <v>0</v>
      </c>
    </row>
    <row r="129" spans="2:11" x14ac:dyDescent="0.25">
      <c r="B129" s="181" t="s">
        <v>397</v>
      </c>
      <c r="C129" s="198" t="s">
        <v>398</v>
      </c>
      <c r="D129" s="189">
        <f>VLOOKUP(B129,'[51]Mod. CE 2018_NEW_Benny'!$B$10:$D$494,3,FALSE)</f>
        <v>0</v>
      </c>
      <c r="E129" s="189"/>
      <c r="F129" s="189">
        <v>0</v>
      </c>
      <c r="G129" s="190" t="s">
        <v>1754</v>
      </c>
      <c r="H129" s="177" t="s">
        <v>1221</v>
      </c>
      <c r="I129" s="150">
        <f>VLOOKUP(B129,'[52]Mod. CE 2018_NEW_Benny'!$B$10:$D$494,3,FALSE)</f>
        <v>0</v>
      </c>
      <c r="K129" s="150">
        <f>VLOOKUP(B129,'[52]Mod. CE 2018_NEW_Benny'!$B$10:$F$494,5,FALSE)</f>
        <v>0</v>
      </c>
    </row>
    <row r="130" spans="2:11" x14ac:dyDescent="0.25">
      <c r="B130" s="181" t="s">
        <v>399</v>
      </c>
      <c r="C130" s="198" t="s">
        <v>400</v>
      </c>
      <c r="D130" s="189">
        <f>VLOOKUP(B130,'[51]Mod. CE 2018_NEW_Benny'!$B$10:$D$494,3,FALSE)</f>
        <v>0</v>
      </c>
      <c r="E130" s="189"/>
      <c r="F130" s="189">
        <v>0</v>
      </c>
      <c r="G130" s="190" t="s">
        <v>1754</v>
      </c>
      <c r="H130" s="177" t="s">
        <v>1221</v>
      </c>
      <c r="I130" s="150">
        <f>VLOOKUP(B130,'[52]Mod. CE 2018_NEW_Benny'!$B$10:$D$494,3,FALSE)</f>
        <v>0</v>
      </c>
      <c r="K130" s="150">
        <f>VLOOKUP(B130,'[52]Mod. CE 2018_NEW_Benny'!$B$10:$F$494,5,FALSE)</f>
        <v>0</v>
      </c>
    </row>
    <row r="131" spans="2:11" x14ac:dyDescent="0.25">
      <c r="B131" s="181" t="s">
        <v>402</v>
      </c>
      <c r="C131" s="185" t="s">
        <v>403</v>
      </c>
      <c r="D131" s="186">
        <f>VLOOKUP(B131,'[51]Mod. CE 2018_NEW_Benny'!$B$10:$D$494,3,FALSE)</f>
        <v>33385309.319999997</v>
      </c>
      <c r="E131" s="186"/>
      <c r="F131" s="186">
        <v>33385309.319999997</v>
      </c>
      <c r="G131" s="187" t="s">
        <v>1754</v>
      </c>
      <c r="H131" s="177" t="s">
        <v>1214</v>
      </c>
      <c r="I131" s="150">
        <f>VLOOKUP(B131,'[52]Mod. CE 2018_NEW_Benny'!$B$10:$D$494,3,FALSE)</f>
        <v>33385309.319999997</v>
      </c>
      <c r="K131" s="150">
        <f>VLOOKUP(B131,'[52]Mod. CE 2018_NEW_Benny'!$B$10:$F$494,5,FALSE)</f>
        <v>33385309.319999997</v>
      </c>
    </row>
    <row r="132" spans="2:11" x14ac:dyDescent="0.25">
      <c r="B132" s="181" t="s">
        <v>404</v>
      </c>
      <c r="C132" s="198" t="s">
        <v>405</v>
      </c>
      <c r="D132" s="189">
        <f>VLOOKUP(B132,'[51]Mod. CE 2018_NEW_Benny'!$B$10:$D$494,3,FALSE)</f>
        <v>18873629.489999998</v>
      </c>
      <c r="E132" s="189"/>
      <c r="F132" s="189">
        <v>18873629.489999998</v>
      </c>
      <c r="G132" s="190" t="s">
        <v>1754</v>
      </c>
      <c r="H132" s="177" t="s">
        <v>1221</v>
      </c>
      <c r="I132" s="150">
        <f>VLOOKUP(B132,'[52]Mod. CE 2018_NEW_Benny'!$B$10:$D$494,3,FALSE)</f>
        <v>18873629.489999998</v>
      </c>
      <c r="K132" s="150">
        <f>VLOOKUP(B132,'[52]Mod. CE 2018_NEW_Benny'!$B$10:$F$494,5,FALSE)</f>
        <v>18873629.489999998</v>
      </c>
    </row>
    <row r="133" spans="2:11" x14ac:dyDescent="0.25">
      <c r="B133" s="181" t="s">
        <v>410</v>
      </c>
      <c r="C133" s="198" t="s">
        <v>411</v>
      </c>
      <c r="D133" s="189">
        <f>VLOOKUP(B133,'[51]Mod. CE 2018_NEW_Benny'!$B$10:$D$494,3,FALSE)</f>
        <v>5240792.3099999996</v>
      </c>
      <c r="E133" s="189"/>
      <c r="F133" s="189">
        <v>5240792.3099999996</v>
      </c>
      <c r="G133" s="190" t="s">
        <v>1754</v>
      </c>
      <c r="H133" s="177" t="s">
        <v>1221</v>
      </c>
      <c r="I133" s="150">
        <f>VLOOKUP(B133,'[52]Mod. CE 2018_NEW_Benny'!$B$10:$D$494,3,FALSE)</f>
        <v>5240792.3099999996</v>
      </c>
      <c r="K133" s="150">
        <f>VLOOKUP(B133,'[52]Mod. CE 2018_NEW_Benny'!$B$10:$F$494,5,FALSE)</f>
        <v>5240792.3099999996</v>
      </c>
    </row>
    <row r="134" spans="2:11" x14ac:dyDescent="0.25">
      <c r="B134" s="181" t="s">
        <v>413</v>
      </c>
      <c r="C134" s="198" t="s">
        <v>414</v>
      </c>
      <c r="D134" s="189">
        <f>VLOOKUP(B134,'[51]Mod. CE 2018_NEW_Benny'!$B$10:$D$494,3,FALSE)</f>
        <v>9270887.5199999996</v>
      </c>
      <c r="E134" s="189"/>
      <c r="F134" s="189">
        <v>9270887.5199999996</v>
      </c>
      <c r="G134" s="190" t="s">
        <v>1754</v>
      </c>
      <c r="H134" s="177" t="s">
        <v>1221</v>
      </c>
      <c r="I134" s="150">
        <f>VLOOKUP(B134,'[52]Mod. CE 2018_NEW_Benny'!$B$10:$D$494,3,FALSE)</f>
        <v>9270887.5199999996</v>
      </c>
      <c r="K134" s="150">
        <f>VLOOKUP(B134,'[52]Mod. CE 2018_NEW_Benny'!$B$10:$F$494,5,FALSE)</f>
        <v>9270887.5199999996</v>
      </c>
    </row>
    <row r="135" spans="2:11" x14ac:dyDescent="0.25">
      <c r="B135" s="181" t="s">
        <v>416</v>
      </c>
      <c r="C135" s="185" t="s">
        <v>417</v>
      </c>
      <c r="D135" s="186">
        <f>VLOOKUP(B135,'[51]Mod. CE 2018_NEW_Benny'!$B$10:$D$494,3,FALSE)</f>
        <v>1086490.3999999999</v>
      </c>
      <c r="E135" s="186"/>
      <c r="F135" s="186">
        <v>1086490.3999999999</v>
      </c>
      <c r="G135" s="187" t="s">
        <v>1754</v>
      </c>
      <c r="H135" s="177" t="s">
        <v>1221</v>
      </c>
      <c r="I135" s="150">
        <f>VLOOKUP(B135,'[52]Mod. CE 2018_NEW_Benny'!$B$10:$D$494,3,FALSE)</f>
        <v>1086490.3999999999</v>
      </c>
      <c r="K135" s="150">
        <f>VLOOKUP(B135,'[52]Mod. CE 2018_NEW_Benny'!$B$10:$F$494,5,FALSE)</f>
        <v>1086490.3999999999</v>
      </c>
    </row>
    <row r="136" spans="2:11" x14ac:dyDescent="0.25">
      <c r="B136" s="181" t="s">
        <v>419</v>
      </c>
      <c r="C136" s="185" t="s">
        <v>420</v>
      </c>
      <c r="D136" s="186">
        <f>VLOOKUP(B136,'[51]Mod. CE 2018_NEW_Benny'!$B$10:$D$494,3,FALSE)</f>
        <v>6004464.5199999996</v>
      </c>
      <c r="E136" s="186"/>
      <c r="F136" s="186">
        <v>6004464.5199999996</v>
      </c>
      <c r="G136" s="187" t="s">
        <v>1754</v>
      </c>
      <c r="H136" s="177" t="s">
        <v>1221</v>
      </c>
      <c r="I136" s="150">
        <f>VLOOKUP(B136,'[52]Mod. CE 2018_NEW_Benny'!$B$10:$D$494,3,FALSE)</f>
        <v>6004464.5199999996</v>
      </c>
      <c r="K136" s="150">
        <f>VLOOKUP(B136,'[52]Mod. CE 2018_NEW_Benny'!$B$10:$F$494,5,FALSE)</f>
        <v>6004464.5199999996</v>
      </c>
    </row>
    <row r="137" spans="2:11" x14ac:dyDescent="0.25">
      <c r="B137" s="181" t="s">
        <v>422</v>
      </c>
      <c r="C137" s="185" t="s">
        <v>423</v>
      </c>
      <c r="D137" s="186">
        <f>VLOOKUP(B137,'[51]Mod. CE 2018_NEW_Benny'!$B$10:$D$494,3,FALSE)</f>
        <v>0</v>
      </c>
      <c r="E137" s="186"/>
      <c r="F137" s="186">
        <v>0</v>
      </c>
      <c r="G137" s="187" t="s">
        <v>1754</v>
      </c>
      <c r="H137" s="177" t="s">
        <v>1221</v>
      </c>
      <c r="I137" s="150">
        <f>VLOOKUP(B137,'[52]Mod. CE 2018_NEW_Benny'!$B$10:$D$494,3,FALSE)</f>
        <v>0</v>
      </c>
      <c r="K137" s="150">
        <f>VLOOKUP(B137,'[52]Mod. CE 2018_NEW_Benny'!$B$10:$F$494,5,FALSE)</f>
        <v>0</v>
      </c>
    </row>
    <row r="138" spans="2:11" x14ac:dyDescent="0.25">
      <c r="B138" s="181" t="s">
        <v>424</v>
      </c>
      <c r="C138" s="185" t="s">
        <v>425</v>
      </c>
      <c r="D138" s="186">
        <f>VLOOKUP(B138,'[51]Mod. CE 2018_NEW_Benny'!$B$10:$D$494,3,FALSE)</f>
        <v>546.23</v>
      </c>
      <c r="E138" s="186"/>
      <c r="F138" s="186">
        <v>546.23</v>
      </c>
      <c r="G138" s="187" t="s">
        <v>1754</v>
      </c>
      <c r="H138" s="177" t="s">
        <v>1221</v>
      </c>
      <c r="I138" s="150">
        <f>VLOOKUP(B138,'[52]Mod. CE 2018_NEW_Benny'!$B$10:$D$494,3,FALSE)</f>
        <v>546.23</v>
      </c>
      <c r="K138" s="150">
        <f>VLOOKUP(B138,'[52]Mod. CE 2018_NEW_Benny'!$B$10:$F$494,5,FALSE)</f>
        <v>546.23</v>
      </c>
    </row>
    <row r="139" spans="2:11" x14ac:dyDescent="0.25">
      <c r="B139" s="181" t="s">
        <v>427</v>
      </c>
      <c r="C139" s="185" t="s">
        <v>428</v>
      </c>
      <c r="D139" s="186">
        <f>VLOOKUP(B139,'[51]Mod. CE 2018_NEW_Benny'!$B$10:$D$494,3,FALSE)</f>
        <v>287558.57</v>
      </c>
      <c r="E139" s="186"/>
      <c r="F139" s="186">
        <v>287558.57</v>
      </c>
      <c r="G139" s="187" t="s">
        <v>1754</v>
      </c>
      <c r="H139" s="177" t="s">
        <v>1221</v>
      </c>
      <c r="I139" s="150">
        <f>VLOOKUP(B139,'[52]Mod. CE 2018_NEW_Benny'!$B$10:$D$494,3,FALSE)</f>
        <v>287558.57</v>
      </c>
      <c r="K139" s="150">
        <f>VLOOKUP(B139,'[52]Mod. CE 2018_NEW_Benny'!$B$10:$F$494,5,FALSE)</f>
        <v>287558.57</v>
      </c>
    </row>
    <row r="140" spans="2:11" x14ac:dyDescent="0.25">
      <c r="B140" s="181" t="s">
        <v>430</v>
      </c>
      <c r="C140" s="185" t="s">
        <v>431</v>
      </c>
      <c r="D140" s="186">
        <f>VLOOKUP(B140,'[51]Mod. CE 2018_NEW_Benny'!$B$10:$D$494,3,FALSE)</f>
        <v>8281</v>
      </c>
      <c r="E140" s="186"/>
      <c r="F140" s="186">
        <v>8281</v>
      </c>
      <c r="G140" s="187" t="s">
        <v>1754</v>
      </c>
      <c r="H140" s="177" t="s">
        <v>1221</v>
      </c>
      <c r="I140" s="150">
        <f>VLOOKUP(B140,'[52]Mod. CE 2018_NEW_Benny'!$B$10:$D$494,3,FALSE)</f>
        <v>8281</v>
      </c>
      <c r="K140" s="150">
        <f>VLOOKUP(B140,'[52]Mod. CE 2018_NEW_Benny'!$B$10:$F$494,5,FALSE)</f>
        <v>8281</v>
      </c>
    </row>
    <row r="141" spans="2:11" x14ac:dyDescent="0.25">
      <c r="B141" s="173" t="s">
        <v>432</v>
      </c>
      <c r="C141" s="178" t="s">
        <v>433</v>
      </c>
      <c r="D141" s="179">
        <f>VLOOKUP(B141,'[51]Mod. CE 2018_NEW_Benny'!$B$10:$D$494,3,FALSE)</f>
        <v>1476855.81</v>
      </c>
      <c r="E141" s="179"/>
      <c r="F141" s="179">
        <v>1476855.81</v>
      </c>
      <c r="G141" s="180" t="s">
        <v>1754</v>
      </c>
      <c r="H141" s="177" t="s">
        <v>1214</v>
      </c>
      <c r="I141" s="150">
        <f>VLOOKUP(B141,'[52]Mod. CE 2018_NEW_Benny'!$B$10:$D$494,3,FALSE)</f>
        <v>1476855.81</v>
      </c>
      <c r="K141" s="150">
        <f>VLOOKUP(B141,'[52]Mod. CE 2018_NEW_Benny'!$B$10:$F$494,5,FALSE)</f>
        <v>1476855.81</v>
      </c>
    </row>
    <row r="142" spans="2:11" x14ac:dyDescent="0.25">
      <c r="B142" s="181" t="s">
        <v>434</v>
      </c>
      <c r="C142" s="202" t="s">
        <v>435</v>
      </c>
      <c r="D142" s="183">
        <f>VLOOKUP(B142,'[51]Mod. CE 2018_NEW_Benny'!$B$10:$D$494,3,FALSE)</f>
        <v>85763.33</v>
      </c>
      <c r="E142" s="183"/>
      <c r="F142" s="183">
        <v>85763.33</v>
      </c>
      <c r="G142" s="184" t="s">
        <v>1754</v>
      </c>
      <c r="H142" s="177" t="s">
        <v>1221</v>
      </c>
      <c r="I142" s="150">
        <f>VLOOKUP(B142,'[52]Mod. CE 2018_NEW_Benny'!$B$10:$D$494,3,FALSE)</f>
        <v>85763.33</v>
      </c>
      <c r="K142" s="150">
        <f>VLOOKUP(B142,'[52]Mod. CE 2018_NEW_Benny'!$B$10:$F$494,5,FALSE)</f>
        <v>85763.33</v>
      </c>
    </row>
    <row r="143" spans="2:11" x14ac:dyDescent="0.25">
      <c r="B143" s="181" t="s">
        <v>437</v>
      </c>
      <c r="C143" s="202" t="s">
        <v>438</v>
      </c>
      <c r="D143" s="183">
        <f>VLOOKUP(B143,'[51]Mod. CE 2018_NEW_Benny'!$B$10:$D$494,3,FALSE)</f>
        <v>428693.58</v>
      </c>
      <c r="E143" s="183"/>
      <c r="F143" s="183">
        <v>428693.58</v>
      </c>
      <c r="G143" s="184" t="s">
        <v>1754</v>
      </c>
      <c r="H143" s="177" t="s">
        <v>1221</v>
      </c>
      <c r="I143" s="150">
        <f>VLOOKUP(B143,'[52]Mod. CE 2018_NEW_Benny'!$B$10:$D$494,3,FALSE)</f>
        <v>428693.58</v>
      </c>
      <c r="K143" s="150">
        <f>VLOOKUP(B143,'[52]Mod. CE 2018_NEW_Benny'!$B$10:$F$494,5,FALSE)</f>
        <v>428693.58</v>
      </c>
    </row>
    <row r="144" spans="2:11" x14ac:dyDescent="0.25">
      <c r="B144" s="181" t="s">
        <v>439</v>
      </c>
      <c r="C144" s="202" t="s">
        <v>440</v>
      </c>
      <c r="D144" s="183">
        <f>VLOOKUP(B144,'[51]Mod. CE 2018_NEW_Benny'!$B$10:$D$494,3,FALSE)</f>
        <v>311578.48</v>
      </c>
      <c r="E144" s="183"/>
      <c r="F144" s="183">
        <v>311578.48</v>
      </c>
      <c r="G144" s="184" t="s">
        <v>1754</v>
      </c>
      <c r="H144" s="177" t="s">
        <v>1221</v>
      </c>
      <c r="I144" s="150">
        <f>VLOOKUP(B144,'[52]Mod. CE 2018_NEW_Benny'!$B$10:$D$494,3,FALSE)</f>
        <v>311578.48</v>
      </c>
      <c r="K144" s="150">
        <f>VLOOKUP(B144,'[52]Mod. CE 2018_NEW_Benny'!$B$10:$F$494,5,FALSE)</f>
        <v>311578.48</v>
      </c>
    </row>
    <row r="145" spans="2:11" x14ac:dyDescent="0.25">
      <c r="B145" s="181" t="s">
        <v>443</v>
      </c>
      <c r="C145" s="202" t="s">
        <v>444</v>
      </c>
      <c r="D145" s="183">
        <f>VLOOKUP(B145,'[51]Mod. CE 2018_NEW_Benny'!$B$10:$D$494,3,FALSE)</f>
        <v>488185.88</v>
      </c>
      <c r="E145" s="183"/>
      <c r="F145" s="183">
        <v>488185.88</v>
      </c>
      <c r="G145" s="184" t="s">
        <v>1754</v>
      </c>
      <c r="H145" s="177" t="s">
        <v>1221</v>
      </c>
      <c r="I145" s="150">
        <f>VLOOKUP(B145,'[52]Mod. CE 2018_NEW_Benny'!$B$10:$D$494,3,FALSE)</f>
        <v>488185.88</v>
      </c>
      <c r="K145" s="150">
        <f>VLOOKUP(B145,'[52]Mod. CE 2018_NEW_Benny'!$B$10:$F$494,5,FALSE)</f>
        <v>488185.88</v>
      </c>
    </row>
    <row r="146" spans="2:11" x14ac:dyDescent="0.25">
      <c r="B146" s="181" t="s">
        <v>446</v>
      </c>
      <c r="C146" s="202" t="s">
        <v>447</v>
      </c>
      <c r="D146" s="183">
        <f>VLOOKUP(B146,'[51]Mod. CE 2018_NEW_Benny'!$B$10:$D$494,3,FALSE)</f>
        <v>70047.81</v>
      </c>
      <c r="E146" s="183"/>
      <c r="F146" s="183">
        <v>70047.81</v>
      </c>
      <c r="G146" s="184" t="s">
        <v>1754</v>
      </c>
      <c r="H146" s="177" t="s">
        <v>1221</v>
      </c>
      <c r="I146" s="150">
        <f>VLOOKUP(B146,'[52]Mod. CE 2018_NEW_Benny'!$B$10:$D$494,3,FALSE)</f>
        <v>70047.81</v>
      </c>
      <c r="K146" s="150">
        <f>VLOOKUP(B146,'[52]Mod. CE 2018_NEW_Benny'!$B$10:$F$494,5,FALSE)</f>
        <v>70047.81</v>
      </c>
    </row>
    <row r="147" spans="2:11" x14ac:dyDescent="0.25">
      <c r="B147" s="181" t="s">
        <v>449</v>
      </c>
      <c r="C147" s="202" t="s">
        <v>450</v>
      </c>
      <c r="D147" s="183">
        <f>VLOOKUP(B147,'[51]Mod. CE 2018_NEW_Benny'!$B$10:$D$494,3,FALSE)</f>
        <v>92586.73</v>
      </c>
      <c r="E147" s="183"/>
      <c r="F147" s="183">
        <v>92586.73</v>
      </c>
      <c r="G147" s="184" t="s">
        <v>1754</v>
      </c>
      <c r="H147" s="177" t="s">
        <v>1221</v>
      </c>
      <c r="I147" s="150">
        <f>VLOOKUP(B147,'[52]Mod. CE 2018_NEW_Benny'!$B$10:$D$494,3,FALSE)</f>
        <v>92586.73</v>
      </c>
      <c r="K147" s="150">
        <f>VLOOKUP(B147,'[52]Mod. CE 2018_NEW_Benny'!$B$10:$F$494,5,FALSE)</f>
        <v>92586.73</v>
      </c>
    </row>
    <row r="148" spans="2:11" x14ac:dyDescent="0.25">
      <c r="B148" s="181" t="s">
        <v>452</v>
      </c>
      <c r="C148" s="202" t="s">
        <v>453</v>
      </c>
      <c r="D148" s="183">
        <f>VLOOKUP(B148,'[51]Mod. CE 2018_NEW_Benny'!$B$10:$D$494,3,FALSE)</f>
        <v>0</v>
      </c>
      <c r="E148" s="183"/>
      <c r="F148" s="183">
        <v>0</v>
      </c>
      <c r="G148" s="184" t="s">
        <v>1754</v>
      </c>
      <c r="H148" s="177" t="s">
        <v>1221</v>
      </c>
      <c r="I148" s="150">
        <f>VLOOKUP(B148,'[52]Mod. CE 2018_NEW_Benny'!$B$10:$D$494,3,FALSE)</f>
        <v>0</v>
      </c>
      <c r="K148" s="150">
        <f>VLOOKUP(B148,'[52]Mod. CE 2018_NEW_Benny'!$B$10:$F$494,5,FALSE)</f>
        <v>0</v>
      </c>
    </row>
    <row r="149" spans="2:11" ht="15.75" x14ac:dyDescent="0.25">
      <c r="B149" s="173" t="s">
        <v>454</v>
      </c>
      <c r="C149" s="174" t="s">
        <v>455</v>
      </c>
      <c r="D149" s="175">
        <f>VLOOKUP(B149,'[51]Mod. CE 2018_NEW_Benny'!$B$10:$D$494,3,FALSE)</f>
        <v>374131519.25</v>
      </c>
      <c r="E149" s="175"/>
      <c r="F149" s="175">
        <v>369884204.55000001</v>
      </c>
      <c r="G149" s="176" t="s">
        <v>1754</v>
      </c>
      <c r="H149" s="177" t="s">
        <v>1214</v>
      </c>
      <c r="I149" s="150">
        <f>VLOOKUP(B149,'[52]Mod. CE 2018_NEW_Benny'!$B$10:$D$494,3,FALSE)</f>
        <v>374131519.25</v>
      </c>
      <c r="K149" s="150">
        <f>VLOOKUP(B149,'[52]Mod. CE 2018_NEW_Benny'!$B$10:$F$494,5,FALSE)</f>
        <v>369884204.55000001</v>
      </c>
    </row>
    <row r="150" spans="2:11" x14ac:dyDescent="0.25">
      <c r="B150" s="173" t="s">
        <v>456</v>
      </c>
      <c r="C150" s="178" t="s">
        <v>457</v>
      </c>
      <c r="D150" s="179">
        <f>VLOOKUP(B150,'[51]Mod. CE 2018_NEW_Benny'!$B$10:$D$494,3,FALSE)</f>
        <v>342803646.61000001</v>
      </c>
      <c r="E150" s="179"/>
      <c r="F150" s="179">
        <v>338556331.91000003</v>
      </c>
      <c r="G150" s="180" t="s">
        <v>1754</v>
      </c>
      <c r="H150" s="177" t="s">
        <v>1214</v>
      </c>
      <c r="I150" s="150">
        <f>VLOOKUP(B150,'[52]Mod. CE 2018_NEW_Benny'!$B$10:$D$494,3,FALSE)</f>
        <v>342803646.61000001</v>
      </c>
      <c r="K150" s="150">
        <f>VLOOKUP(B150,'[52]Mod. CE 2018_NEW_Benny'!$B$10:$F$494,5,FALSE)</f>
        <v>338556331.91000003</v>
      </c>
    </row>
    <row r="151" spans="2:11" x14ac:dyDescent="0.25">
      <c r="B151" s="173" t="s">
        <v>458</v>
      </c>
      <c r="C151" s="216" t="s">
        <v>459</v>
      </c>
      <c r="D151" s="217">
        <f>VLOOKUP(B151,'[51]Mod. CE 2018_NEW_Benny'!$B$10:$D$494,3,FALSE)</f>
        <v>46998404.57</v>
      </c>
      <c r="E151" s="217"/>
      <c r="F151" s="217">
        <v>46998404.57</v>
      </c>
      <c r="G151" s="218" t="s">
        <v>1754</v>
      </c>
      <c r="H151" s="177" t="s">
        <v>1214</v>
      </c>
      <c r="I151" s="150">
        <f>VLOOKUP(B151,'[52]Mod. CE 2018_NEW_Benny'!$B$10:$D$494,3,FALSE)</f>
        <v>46998404.57</v>
      </c>
      <c r="K151" s="150">
        <f>VLOOKUP(B151,'[52]Mod. CE 2018_NEW_Benny'!$B$10:$F$494,5,FALSE)</f>
        <v>46998404.57</v>
      </c>
    </row>
    <row r="152" spans="2:11" x14ac:dyDescent="0.25">
      <c r="B152" s="181" t="s">
        <v>460</v>
      </c>
      <c r="C152" s="219" t="s">
        <v>461</v>
      </c>
      <c r="D152" s="220">
        <f>VLOOKUP(B152,'[51]Mod. CE 2018_NEW_Benny'!$B$10:$D$494,3,FALSE)</f>
        <v>46695004.57</v>
      </c>
      <c r="E152" s="220"/>
      <c r="F152" s="220">
        <v>46695004.57</v>
      </c>
      <c r="G152" s="221" t="s">
        <v>1754</v>
      </c>
      <c r="H152" s="177" t="s">
        <v>1214</v>
      </c>
      <c r="I152" s="150">
        <f>VLOOKUP(B152,'[52]Mod. CE 2018_NEW_Benny'!$B$10:$D$494,3,FALSE)</f>
        <v>46695004.57</v>
      </c>
      <c r="K152" s="150">
        <f>VLOOKUP(B152,'[52]Mod. CE 2018_NEW_Benny'!$B$10:$F$494,5,FALSE)</f>
        <v>46695004.57</v>
      </c>
    </row>
    <row r="153" spans="2:11" x14ac:dyDescent="0.25">
      <c r="B153" s="181" t="s">
        <v>462</v>
      </c>
      <c r="C153" s="198" t="s">
        <v>463</v>
      </c>
      <c r="D153" s="189">
        <f>VLOOKUP(B153,'[51]Mod. CE 2018_NEW_Benny'!$B$10:$D$494,3,FALSE)</f>
        <v>31465355.23</v>
      </c>
      <c r="E153" s="189"/>
      <c r="F153" s="189">
        <v>31465355.23</v>
      </c>
      <c r="G153" s="190" t="s">
        <v>1754</v>
      </c>
      <c r="H153" s="177" t="s">
        <v>1221</v>
      </c>
      <c r="I153" s="150">
        <f>VLOOKUP(B153,'[52]Mod. CE 2018_NEW_Benny'!$B$10:$D$494,3,FALSE)</f>
        <v>31465355.23</v>
      </c>
      <c r="K153" s="150">
        <f>VLOOKUP(B153,'[52]Mod. CE 2018_NEW_Benny'!$B$10:$F$494,5,FALSE)</f>
        <v>31465355.23</v>
      </c>
    </row>
    <row r="154" spans="2:11" x14ac:dyDescent="0.25">
      <c r="B154" s="181" t="s">
        <v>466</v>
      </c>
      <c r="C154" s="198" t="s">
        <v>467</v>
      </c>
      <c r="D154" s="189">
        <f>VLOOKUP(B154,'[51]Mod. CE 2018_NEW_Benny'!$B$10:$D$494,3,FALSE)</f>
        <v>8232669.0200000005</v>
      </c>
      <c r="E154" s="189"/>
      <c r="F154" s="189">
        <v>8232669.0200000005</v>
      </c>
      <c r="G154" s="190" t="s">
        <v>1754</v>
      </c>
      <c r="H154" s="177" t="s">
        <v>1221</v>
      </c>
      <c r="I154" s="150">
        <f>VLOOKUP(B154,'[52]Mod. CE 2018_NEW_Benny'!$B$10:$D$494,3,FALSE)</f>
        <v>8232669.0200000005</v>
      </c>
      <c r="K154" s="150">
        <f>VLOOKUP(B154,'[52]Mod. CE 2018_NEW_Benny'!$B$10:$F$494,5,FALSE)</f>
        <v>8232669.0200000005</v>
      </c>
    </row>
    <row r="155" spans="2:11" x14ac:dyDescent="0.25">
      <c r="B155" s="181" t="s">
        <v>470</v>
      </c>
      <c r="C155" s="198" t="s">
        <v>471</v>
      </c>
      <c r="D155" s="189">
        <f>VLOOKUP(B155,'[51]Mod. CE 2018_NEW_Benny'!$B$10:$D$494,3,FALSE)</f>
        <v>3289095.71</v>
      </c>
      <c r="E155" s="189"/>
      <c r="F155" s="189">
        <v>3289095.71</v>
      </c>
      <c r="G155" s="190" t="s">
        <v>1754</v>
      </c>
      <c r="H155" s="177" t="s">
        <v>1221</v>
      </c>
      <c r="I155" s="150">
        <f>VLOOKUP(B155,'[52]Mod. CE 2018_NEW_Benny'!$B$10:$D$494,3,FALSE)</f>
        <v>3289095.71</v>
      </c>
      <c r="K155" s="150">
        <f>VLOOKUP(B155,'[52]Mod. CE 2018_NEW_Benny'!$B$10:$F$494,5,FALSE)</f>
        <v>3289095.71</v>
      </c>
    </row>
    <row r="156" spans="2:11" x14ac:dyDescent="0.25">
      <c r="B156" s="181" t="s">
        <v>474</v>
      </c>
      <c r="C156" s="198" t="s">
        <v>475</v>
      </c>
      <c r="D156" s="189">
        <f>VLOOKUP(B156,'[51]Mod. CE 2018_NEW_Benny'!$B$10:$D$494,3,FALSE)</f>
        <v>3707884.6100000003</v>
      </c>
      <c r="E156" s="189"/>
      <c r="F156" s="189">
        <v>3707884.6100000003</v>
      </c>
      <c r="G156" s="190" t="s">
        <v>1754</v>
      </c>
      <c r="H156" s="177" t="s">
        <v>1221</v>
      </c>
      <c r="I156" s="150">
        <f>VLOOKUP(B156,'[52]Mod. CE 2018_NEW_Benny'!$B$10:$D$494,3,FALSE)</f>
        <v>3707884.6100000003</v>
      </c>
      <c r="K156" s="150">
        <f>VLOOKUP(B156,'[52]Mod. CE 2018_NEW_Benny'!$B$10:$F$494,5,FALSE)</f>
        <v>3707884.6100000003</v>
      </c>
    </row>
    <row r="157" spans="2:11" x14ac:dyDescent="0.25">
      <c r="B157" s="181" t="s">
        <v>480</v>
      </c>
      <c r="C157" s="202" t="s">
        <v>481</v>
      </c>
      <c r="D157" s="183">
        <f>VLOOKUP(B157,'[51]Mod. CE 2018_NEW_Benny'!$B$10:$D$494,3,FALSE)</f>
        <v>117400</v>
      </c>
      <c r="E157" s="183"/>
      <c r="F157" s="183">
        <v>117400</v>
      </c>
      <c r="G157" s="184" t="s">
        <v>1754</v>
      </c>
      <c r="H157" s="177" t="s">
        <v>1221</v>
      </c>
      <c r="I157" s="150">
        <f>VLOOKUP(B157,'[52]Mod. CE 2018_NEW_Benny'!$B$10:$D$494,3,FALSE)</f>
        <v>117400</v>
      </c>
      <c r="K157" s="150">
        <f>VLOOKUP(B157,'[52]Mod. CE 2018_NEW_Benny'!$B$10:$F$494,5,FALSE)</f>
        <v>117400</v>
      </c>
    </row>
    <row r="158" spans="2:11" x14ac:dyDescent="0.25">
      <c r="B158" s="181" t="s">
        <v>482</v>
      </c>
      <c r="C158" s="202" t="s">
        <v>1791</v>
      </c>
      <c r="D158" s="183">
        <f>VLOOKUP(B158,'[51]Mod. CE 2018_NEW_Benny'!$B$10:$D$494,3,FALSE)</f>
        <v>186000</v>
      </c>
      <c r="E158" s="183"/>
      <c r="F158" s="183">
        <v>186000</v>
      </c>
      <c r="G158" s="184" t="s">
        <v>1754</v>
      </c>
      <c r="H158" s="177" t="s">
        <v>1221</v>
      </c>
      <c r="I158" s="150">
        <f>VLOOKUP(B158,'[52]Mod. CE 2018_NEW_Benny'!$B$10:$D$494,3,FALSE)</f>
        <v>186000</v>
      </c>
      <c r="K158" s="150">
        <f>VLOOKUP(B158,'[52]Mod. CE 2018_NEW_Benny'!$B$10:$F$494,5,FALSE)</f>
        <v>186000</v>
      </c>
    </row>
    <row r="159" spans="2:11" x14ac:dyDescent="0.25">
      <c r="B159" s="173" t="s">
        <v>483</v>
      </c>
      <c r="C159" s="216" t="s">
        <v>484</v>
      </c>
      <c r="D159" s="217">
        <f>VLOOKUP(B159,'[51]Mod. CE 2018_NEW_Benny'!$B$10:$D$494,3,FALSE)</f>
        <v>54770729.689999998</v>
      </c>
      <c r="E159" s="217"/>
      <c r="F159" s="217">
        <v>54770729.689999998</v>
      </c>
      <c r="G159" s="218" t="s">
        <v>1754</v>
      </c>
      <c r="H159" s="177" t="s">
        <v>1214</v>
      </c>
      <c r="I159" s="150">
        <f>VLOOKUP(B159,'[52]Mod. CE 2018_NEW_Benny'!$B$10:$D$494,3,FALSE)</f>
        <v>54770729.689999998</v>
      </c>
      <c r="K159" s="150">
        <f>VLOOKUP(B159,'[52]Mod. CE 2018_NEW_Benny'!$B$10:$F$494,5,FALSE)</f>
        <v>54770729.689999998</v>
      </c>
    </row>
    <row r="160" spans="2:11" x14ac:dyDescent="0.25">
      <c r="B160" s="181" t="s">
        <v>485</v>
      </c>
      <c r="C160" s="202" t="s">
        <v>486</v>
      </c>
      <c r="D160" s="183">
        <f>VLOOKUP(B160,'[51]Mod. CE 2018_NEW_Benny'!$B$10:$D$494,3,FALSE)</f>
        <v>54064529.689999998</v>
      </c>
      <c r="E160" s="183"/>
      <c r="F160" s="183">
        <v>54064529.689999998</v>
      </c>
      <c r="G160" s="184" t="s">
        <v>1754</v>
      </c>
      <c r="H160" s="177" t="s">
        <v>1221</v>
      </c>
      <c r="I160" s="150">
        <f>VLOOKUP(B160,'[52]Mod. CE 2018_NEW_Benny'!$B$10:$D$494,3,FALSE)</f>
        <v>54064529.689999998</v>
      </c>
      <c r="K160" s="150">
        <f>VLOOKUP(B160,'[52]Mod. CE 2018_NEW_Benny'!$B$10:$F$494,5,FALSE)</f>
        <v>54064529.689999998</v>
      </c>
    </row>
    <row r="161" spans="2:11" x14ac:dyDescent="0.25">
      <c r="B161" s="181" t="s">
        <v>489</v>
      </c>
      <c r="C161" s="202" t="s">
        <v>490</v>
      </c>
      <c r="D161" s="183">
        <f>VLOOKUP(B161,'[51]Mod. CE 2018_NEW_Benny'!$B$10:$D$494,3,FALSE)</f>
        <v>400200</v>
      </c>
      <c r="E161" s="183"/>
      <c r="F161" s="183">
        <v>400200</v>
      </c>
      <c r="G161" s="184" t="s">
        <v>1754</v>
      </c>
      <c r="H161" s="177" t="s">
        <v>1221</v>
      </c>
      <c r="I161" s="150">
        <f>VLOOKUP(B161,'[52]Mod. CE 2018_NEW_Benny'!$B$10:$D$494,3,FALSE)</f>
        <v>400200</v>
      </c>
      <c r="K161" s="150">
        <f>VLOOKUP(B161,'[52]Mod. CE 2018_NEW_Benny'!$B$10:$F$494,5,FALSE)</f>
        <v>400200</v>
      </c>
    </row>
    <row r="162" spans="2:11" x14ac:dyDescent="0.25">
      <c r="B162" s="181" t="s">
        <v>491</v>
      </c>
      <c r="C162" s="202" t="s">
        <v>1792</v>
      </c>
      <c r="D162" s="183">
        <f>VLOOKUP(B162,'[51]Mod. CE 2018_NEW_Benny'!$B$10:$D$494,3,FALSE)</f>
        <v>306000</v>
      </c>
      <c r="E162" s="183"/>
      <c r="F162" s="183">
        <v>306000</v>
      </c>
      <c r="G162" s="184" t="s">
        <v>1754</v>
      </c>
      <c r="H162" s="177" t="s">
        <v>1221</v>
      </c>
      <c r="I162" s="150">
        <f>VLOOKUP(B162,'[52]Mod. CE 2018_NEW_Benny'!$B$10:$D$494,3,FALSE)</f>
        <v>306000</v>
      </c>
      <c r="K162" s="150">
        <f>VLOOKUP(B162,'[52]Mod. CE 2018_NEW_Benny'!$B$10:$F$494,5,FALSE)</f>
        <v>306000</v>
      </c>
    </row>
    <row r="163" spans="2:11" x14ac:dyDescent="0.25">
      <c r="B163" s="173" t="s">
        <v>492</v>
      </c>
      <c r="C163" s="216" t="s">
        <v>493</v>
      </c>
      <c r="D163" s="217">
        <f>VLOOKUP(B163,'[51]Mod. CE 2018_NEW_Benny'!$B$10:$D$494,3,FALSE)</f>
        <v>31699903.950000003</v>
      </c>
      <c r="E163" s="217"/>
      <c r="F163" s="217">
        <v>31699903.950000003</v>
      </c>
      <c r="G163" s="218" t="s">
        <v>1754</v>
      </c>
      <c r="H163" s="177" t="s">
        <v>1214</v>
      </c>
      <c r="I163" s="150">
        <f>VLOOKUP(B163,'[52]Mod. CE 2018_NEW_Benny'!$B$10:$D$494,3,FALSE)</f>
        <v>31699903.950000003</v>
      </c>
      <c r="K163" s="150">
        <f>VLOOKUP(B163,'[52]Mod. CE 2018_NEW_Benny'!$B$10:$F$494,5,FALSE)</f>
        <v>31699903.950000003</v>
      </c>
    </row>
    <row r="164" spans="2:11" x14ac:dyDescent="0.25">
      <c r="B164" s="181" t="s">
        <v>494</v>
      </c>
      <c r="C164" s="202" t="s">
        <v>495</v>
      </c>
      <c r="D164" s="183">
        <f>VLOOKUP(B164,'[51]Mod. CE 2018_NEW_Benny'!$B$10:$D$494,3,FALSE)</f>
        <v>6931000</v>
      </c>
      <c r="E164" s="183"/>
      <c r="F164" s="183">
        <v>6931000</v>
      </c>
      <c r="G164" s="184" t="s">
        <v>1754</v>
      </c>
      <c r="H164" s="177" t="s">
        <v>1221</v>
      </c>
      <c r="I164" s="150">
        <f>VLOOKUP(B164,'[52]Mod. CE 2018_NEW_Benny'!$B$10:$D$494,3,FALSE)</f>
        <v>6931000</v>
      </c>
      <c r="K164" s="150">
        <f>VLOOKUP(B164,'[52]Mod. CE 2018_NEW_Benny'!$B$10:$F$494,5,FALSE)</f>
        <v>6931000</v>
      </c>
    </row>
    <row r="165" spans="2:11" x14ac:dyDescent="0.25">
      <c r="B165" s="181" t="s">
        <v>496</v>
      </c>
      <c r="C165" s="202" t="s">
        <v>497</v>
      </c>
      <c r="D165" s="183">
        <f>VLOOKUP(B165,'[51]Mod. CE 2018_NEW_Benny'!$B$10:$D$494,3,FALSE)</f>
        <v>0</v>
      </c>
      <c r="E165" s="183"/>
      <c r="F165" s="183">
        <v>0</v>
      </c>
      <c r="G165" s="184" t="s">
        <v>1754</v>
      </c>
      <c r="H165" s="177" t="s">
        <v>1221</v>
      </c>
      <c r="I165" s="150">
        <f>VLOOKUP(B165,'[52]Mod. CE 2018_NEW_Benny'!$B$10:$D$494,3,FALSE)</f>
        <v>0</v>
      </c>
      <c r="K165" s="150">
        <f>VLOOKUP(B165,'[52]Mod. CE 2018_NEW_Benny'!$B$10:$F$494,5,FALSE)</f>
        <v>0</v>
      </c>
    </row>
    <row r="166" spans="2:11" x14ac:dyDescent="0.25">
      <c r="B166" s="181" t="s">
        <v>498</v>
      </c>
      <c r="C166" s="202" t="s">
        <v>1793</v>
      </c>
      <c r="D166" s="183">
        <f>VLOOKUP(B166,'[51]Mod. CE 2018_NEW_Benny'!$B$10:$D$494,3,FALSE)</f>
        <v>3335000</v>
      </c>
      <c r="E166" s="183"/>
      <c r="F166" s="183">
        <v>3335000</v>
      </c>
      <c r="G166" s="184" t="s">
        <v>1754</v>
      </c>
      <c r="H166" s="177" t="s">
        <v>1221</v>
      </c>
      <c r="I166" s="150">
        <f>VLOOKUP(B166,'[52]Mod. CE 2018_NEW_Benny'!$B$10:$D$494,3,FALSE)</f>
        <v>3335000</v>
      </c>
      <c r="K166" s="150">
        <f>VLOOKUP(B166,'[52]Mod. CE 2018_NEW_Benny'!$B$10:$F$494,5,FALSE)</f>
        <v>3335000</v>
      </c>
    </row>
    <row r="167" spans="2:11" x14ac:dyDescent="0.25">
      <c r="B167" s="181" t="s">
        <v>499</v>
      </c>
      <c r="C167" s="202" t="s">
        <v>500</v>
      </c>
      <c r="D167" s="183">
        <f>VLOOKUP(B167,'[51]Mod. CE 2018_NEW_Benny'!$B$10:$D$494,3,FALSE)</f>
        <v>5451907.9399999995</v>
      </c>
      <c r="E167" s="183"/>
      <c r="F167" s="183">
        <v>5451907.9399999995</v>
      </c>
      <c r="G167" s="184" t="s">
        <v>1754</v>
      </c>
      <c r="H167" s="177" t="s">
        <v>1221</v>
      </c>
      <c r="I167" s="150">
        <f>VLOOKUP(B167,'[52]Mod. CE 2018_NEW_Benny'!$B$10:$D$494,3,FALSE)</f>
        <v>5451907.9399999995</v>
      </c>
      <c r="K167" s="150">
        <f>VLOOKUP(B167,'[52]Mod. CE 2018_NEW_Benny'!$B$10:$F$494,5,FALSE)</f>
        <v>5451907.9399999995</v>
      </c>
    </row>
    <row r="168" spans="2:11" x14ac:dyDescent="0.25">
      <c r="B168" s="181" t="s">
        <v>503</v>
      </c>
      <c r="C168" s="219" t="s">
        <v>504</v>
      </c>
      <c r="D168" s="220">
        <f>VLOOKUP(B168,'[51]Mod. CE 2018_NEW_Benny'!$B$10:$D$494,3,FALSE)</f>
        <v>15981996.010000002</v>
      </c>
      <c r="E168" s="220"/>
      <c r="F168" s="220">
        <v>15981996.010000002</v>
      </c>
      <c r="G168" s="221" t="s">
        <v>1754</v>
      </c>
      <c r="H168" s="177" t="s">
        <v>1214</v>
      </c>
      <c r="I168" s="150">
        <f>VLOOKUP(B168,'[52]Mod. CE 2018_NEW_Benny'!$B$10:$D$494,3,FALSE)</f>
        <v>15981996.010000002</v>
      </c>
      <c r="K168" s="150">
        <f>VLOOKUP(B168,'[52]Mod. CE 2018_NEW_Benny'!$B$10:$F$494,5,FALSE)</f>
        <v>15981996.010000002</v>
      </c>
    </row>
    <row r="169" spans="2:11" x14ac:dyDescent="0.25">
      <c r="B169" s="181" t="s">
        <v>505</v>
      </c>
      <c r="C169" s="198" t="s">
        <v>506</v>
      </c>
      <c r="D169" s="189">
        <f>VLOOKUP(B169,'[51]Mod. CE 2018_NEW_Benny'!$B$10:$D$494,3,FALSE)</f>
        <v>2088100</v>
      </c>
      <c r="E169" s="189"/>
      <c r="F169" s="189">
        <v>2088100</v>
      </c>
      <c r="G169" s="190" t="s">
        <v>1754</v>
      </c>
      <c r="H169" s="177" t="s">
        <v>1221</v>
      </c>
      <c r="I169" s="150">
        <f>VLOOKUP(B169,'[52]Mod. CE 2018_NEW_Benny'!$B$10:$D$494,3,FALSE)</f>
        <v>2088100</v>
      </c>
      <c r="K169" s="150">
        <f>VLOOKUP(B169,'[52]Mod. CE 2018_NEW_Benny'!$B$10:$F$494,5,FALSE)</f>
        <v>2088100</v>
      </c>
    </row>
    <row r="170" spans="2:11" x14ac:dyDescent="0.25">
      <c r="B170" s="181" t="s">
        <v>507</v>
      </c>
      <c r="C170" s="198" t="s">
        <v>508</v>
      </c>
      <c r="D170" s="189">
        <f>VLOOKUP(B170,'[51]Mod. CE 2018_NEW_Benny'!$B$10:$D$494,3,FALSE)</f>
        <v>616800</v>
      </c>
      <c r="E170" s="189"/>
      <c r="F170" s="189">
        <v>616800</v>
      </c>
      <c r="G170" s="190" t="s">
        <v>1754</v>
      </c>
      <c r="H170" s="177" t="s">
        <v>1221</v>
      </c>
      <c r="I170" s="150">
        <f>VLOOKUP(B170,'[52]Mod. CE 2018_NEW_Benny'!$B$10:$D$494,3,FALSE)</f>
        <v>616800</v>
      </c>
      <c r="K170" s="150">
        <f>VLOOKUP(B170,'[52]Mod. CE 2018_NEW_Benny'!$B$10:$F$494,5,FALSE)</f>
        <v>616800</v>
      </c>
    </row>
    <row r="171" spans="2:11" x14ac:dyDescent="0.25">
      <c r="B171" s="181" t="s">
        <v>509</v>
      </c>
      <c r="C171" s="198" t="s">
        <v>510</v>
      </c>
      <c r="D171" s="189">
        <f>VLOOKUP(B171,'[51]Mod. CE 2018_NEW_Benny'!$B$10:$D$494,3,FALSE)</f>
        <v>0</v>
      </c>
      <c r="E171" s="189"/>
      <c r="F171" s="189">
        <v>0</v>
      </c>
      <c r="G171" s="190" t="s">
        <v>1754</v>
      </c>
      <c r="H171" s="177" t="s">
        <v>1221</v>
      </c>
      <c r="I171" s="150">
        <f>VLOOKUP(B171,'[52]Mod. CE 2018_NEW_Benny'!$B$10:$D$494,3,FALSE)</f>
        <v>0</v>
      </c>
      <c r="K171" s="150">
        <f>VLOOKUP(B171,'[52]Mod. CE 2018_NEW_Benny'!$B$10:$F$494,5,FALSE)</f>
        <v>0</v>
      </c>
    </row>
    <row r="172" spans="2:11" x14ac:dyDescent="0.25">
      <c r="B172" s="181" t="s">
        <v>511</v>
      </c>
      <c r="C172" s="198" t="s">
        <v>512</v>
      </c>
      <c r="D172" s="189">
        <f>VLOOKUP(B172,'[51]Mod. CE 2018_NEW_Benny'!$B$10:$D$494,3,FALSE)</f>
        <v>13277096.010000002</v>
      </c>
      <c r="E172" s="189"/>
      <c r="F172" s="189">
        <v>13277096.010000002</v>
      </c>
      <c r="G172" s="190" t="s">
        <v>1754</v>
      </c>
      <c r="H172" s="177" t="s">
        <v>1221</v>
      </c>
      <c r="I172" s="150">
        <f>VLOOKUP(B172,'[52]Mod. CE 2018_NEW_Benny'!$B$10:$D$494,3,FALSE)</f>
        <v>13277096.010000002</v>
      </c>
      <c r="K172" s="150">
        <f>VLOOKUP(B172,'[52]Mod. CE 2018_NEW_Benny'!$B$10:$F$494,5,FALSE)</f>
        <v>13277096.010000002</v>
      </c>
    </row>
    <row r="173" spans="2:11" x14ac:dyDescent="0.25">
      <c r="B173" s="181" t="s">
        <v>519</v>
      </c>
      <c r="C173" s="202" t="s">
        <v>1794</v>
      </c>
      <c r="D173" s="183">
        <f>VLOOKUP(B173,'[51]Mod. CE 2018_NEW_Benny'!$B$10:$D$494,3,FALSE)</f>
        <v>0</v>
      </c>
      <c r="E173" s="183"/>
      <c r="F173" s="183">
        <v>0</v>
      </c>
      <c r="G173" s="184" t="s">
        <v>1754</v>
      </c>
      <c r="H173" s="177" t="s">
        <v>1221</v>
      </c>
      <c r="I173" s="150">
        <f>VLOOKUP(B173,'[52]Mod. CE 2018_NEW_Benny'!$B$10:$D$494,3,FALSE)</f>
        <v>0</v>
      </c>
      <c r="K173" s="150">
        <f>VLOOKUP(B173,'[52]Mod. CE 2018_NEW_Benny'!$B$10:$F$494,5,FALSE)</f>
        <v>0</v>
      </c>
    </row>
    <row r="174" spans="2:11" x14ac:dyDescent="0.25">
      <c r="B174" s="173" t="s">
        <v>520</v>
      </c>
      <c r="C174" s="216" t="s">
        <v>521</v>
      </c>
      <c r="D174" s="217">
        <f>VLOOKUP(B174,'[51]Mod. CE 2018_NEW_Benny'!$B$10:$D$494,3,FALSE)</f>
        <v>31607255.82</v>
      </c>
      <c r="E174" s="217"/>
      <c r="F174" s="217">
        <v>31607255.82</v>
      </c>
      <c r="G174" s="218" t="s">
        <v>1754</v>
      </c>
      <c r="H174" s="177" t="s">
        <v>1214</v>
      </c>
      <c r="I174" s="150">
        <f>VLOOKUP(B174,'[52]Mod. CE 2018_NEW_Benny'!$B$10:$D$494,3,FALSE)</f>
        <v>31607255.82</v>
      </c>
      <c r="K174" s="150">
        <f>VLOOKUP(B174,'[52]Mod. CE 2018_NEW_Benny'!$B$10:$F$494,5,FALSE)</f>
        <v>31607255.82</v>
      </c>
    </row>
    <row r="175" spans="2:11" x14ac:dyDescent="0.25">
      <c r="B175" s="181" t="s">
        <v>522</v>
      </c>
      <c r="C175" s="202" t="s">
        <v>523</v>
      </c>
      <c r="D175" s="183">
        <f>VLOOKUP(B175,'[51]Mod. CE 2018_NEW_Benny'!$B$10:$D$494,3,FALSE)</f>
        <v>4246600</v>
      </c>
      <c r="E175" s="183"/>
      <c r="F175" s="183">
        <v>4246600</v>
      </c>
      <c r="G175" s="184" t="s">
        <v>1754</v>
      </c>
      <c r="H175" s="177" t="s">
        <v>1221</v>
      </c>
      <c r="I175" s="150">
        <f>VLOOKUP(B175,'[52]Mod. CE 2018_NEW_Benny'!$B$10:$D$494,3,FALSE)</f>
        <v>4246600</v>
      </c>
      <c r="K175" s="150">
        <f>VLOOKUP(B175,'[52]Mod. CE 2018_NEW_Benny'!$B$10:$F$494,5,FALSE)</f>
        <v>4246600</v>
      </c>
    </row>
    <row r="176" spans="2:11" x14ac:dyDescent="0.25">
      <c r="B176" s="181" t="s">
        <v>524</v>
      </c>
      <c r="C176" s="202" t="s">
        <v>525</v>
      </c>
      <c r="D176" s="183">
        <f>VLOOKUP(B176,'[51]Mod. CE 2018_NEW_Benny'!$B$10:$D$494,3,FALSE)</f>
        <v>0</v>
      </c>
      <c r="E176" s="183"/>
      <c r="F176" s="183">
        <v>0</v>
      </c>
      <c r="G176" s="184" t="s">
        <v>1754</v>
      </c>
      <c r="H176" s="177" t="s">
        <v>1221</v>
      </c>
      <c r="I176" s="150">
        <f>VLOOKUP(B176,'[52]Mod. CE 2018_NEW_Benny'!$B$10:$D$494,3,FALSE)</f>
        <v>0</v>
      </c>
      <c r="K176" s="150">
        <f>VLOOKUP(B176,'[52]Mod. CE 2018_NEW_Benny'!$B$10:$F$494,5,FALSE)</f>
        <v>0</v>
      </c>
    </row>
    <row r="177" spans="2:11" x14ac:dyDescent="0.25">
      <c r="B177" s="181" t="s">
        <v>526</v>
      </c>
      <c r="C177" s="202" t="s">
        <v>1795</v>
      </c>
      <c r="D177" s="183">
        <f>VLOOKUP(B177,'[51]Mod. CE 2018_NEW_Benny'!$B$10:$D$494,3,FALSE)</f>
        <v>0</v>
      </c>
      <c r="E177" s="183"/>
      <c r="F177" s="183">
        <v>0</v>
      </c>
      <c r="G177" s="184" t="s">
        <v>1754</v>
      </c>
      <c r="H177" s="177" t="s">
        <v>1221</v>
      </c>
      <c r="I177" s="150">
        <f>VLOOKUP(B177,'[52]Mod. CE 2018_NEW_Benny'!$B$10:$D$494,3,FALSE)</f>
        <v>0</v>
      </c>
      <c r="K177" s="150">
        <f>VLOOKUP(B177,'[52]Mod. CE 2018_NEW_Benny'!$B$10:$F$494,5,FALSE)</f>
        <v>0</v>
      </c>
    </row>
    <row r="178" spans="2:11" x14ac:dyDescent="0.25">
      <c r="B178" s="181" t="s">
        <v>527</v>
      </c>
      <c r="C178" s="202" t="s">
        <v>528</v>
      </c>
      <c r="D178" s="183">
        <f>VLOOKUP(B178,'[51]Mod. CE 2018_NEW_Benny'!$B$10:$D$494,3,FALSE)</f>
        <v>26099124.510000002</v>
      </c>
      <c r="E178" s="183"/>
      <c r="F178" s="183">
        <v>26099124.510000002</v>
      </c>
      <c r="G178" s="184" t="s">
        <v>1754</v>
      </c>
      <c r="H178" s="177" t="s">
        <v>1221</v>
      </c>
      <c r="I178" s="150">
        <f>VLOOKUP(B178,'[52]Mod. CE 2018_NEW_Benny'!$B$10:$D$494,3,FALSE)</f>
        <v>26099124.510000002</v>
      </c>
      <c r="K178" s="150">
        <f>VLOOKUP(B178,'[52]Mod. CE 2018_NEW_Benny'!$B$10:$F$494,5,FALSE)</f>
        <v>26099124.510000002</v>
      </c>
    </row>
    <row r="179" spans="2:11" x14ac:dyDescent="0.25">
      <c r="B179" s="181" t="s">
        <v>529</v>
      </c>
      <c r="C179" s="202" t="s">
        <v>530</v>
      </c>
      <c r="D179" s="183">
        <f>VLOOKUP(B179,'[51]Mod. CE 2018_NEW_Benny'!$B$10:$D$494,3,FALSE)</f>
        <v>1261531.31</v>
      </c>
      <c r="E179" s="183"/>
      <c r="F179" s="183">
        <v>1261531.31</v>
      </c>
      <c r="G179" s="184" t="s">
        <v>1754</v>
      </c>
      <c r="H179" s="177" t="s">
        <v>1221</v>
      </c>
      <c r="I179" s="150">
        <f>VLOOKUP(B179,'[52]Mod. CE 2018_NEW_Benny'!$B$10:$D$494,3,FALSE)</f>
        <v>1261531.31</v>
      </c>
      <c r="K179" s="150">
        <f>VLOOKUP(B179,'[52]Mod. CE 2018_NEW_Benny'!$B$10:$F$494,5,FALSE)</f>
        <v>1261531.31</v>
      </c>
    </row>
    <row r="180" spans="2:11" x14ac:dyDescent="0.25">
      <c r="B180" s="173" t="s">
        <v>531</v>
      </c>
      <c r="C180" s="216" t="s">
        <v>532</v>
      </c>
      <c r="D180" s="217">
        <f>VLOOKUP(B180,'[51]Mod. CE 2018_NEW_Benny'!$B$10:$D$494,3,FALSE)</f>
        <v>4746202.58</v>
      </c>
      <c r="E180" s="217"/>
      <c r="F180" s="217">
        <v>4746202.58</v>
      </c>
      <c r="G180" s="218" t="s">
        <v>1754</v>
      </c>
      <c r="H180" s="177" t="s">
        <v>1214</v>
      </c>
      <c r="I180" s="150">
        <f>VLOOKUP(B180,'[52]Mod. CE 2018_NEW_Benny'!$B$10:$D$494,3,FALSE)</f>
        <v>4746202.58</v>
      </c>
      <c r="K180" s="150">
        <f>VLOOKUP(B180,'[52]Mod. CE 2018_NEW_Benny'!$B$10:$F$494,5,FALSE)</f>
        <v>4746202.58</v>
      </c>
    </row>
    <row r="181" spans="2:11" x14ac:dyDescent="0.25">
      <c r="B181" s="181" t="s">
        <v>533</v>
      </c>
      <c r="C181" s="202" t="s">
        <v>534</v>
      </c>
      <c r="D181" s="183">
        <f>VLOOKUP(B181,'[51]Mod. CE 2018_NEW_Benny'!$B$10:$D$494,3,FALSE)</f>
        <v>0</v>
      </c>
      <c r="E181" s="183"/>
      <c r="F181" s="183">
        <v>0</v>
      </c>
      <c r="G181" s="184" t="s">
        <v>1754</v>
      </c>
      <c r="H181" s="177" t="s">
        <v>1221</v>
      </c>
      <c r="I181" s="150">
        <f>VLOOKUP(B181,'[52]Mod. CE 2018_NEW_Benny'!$B$10:$D$494,3,FALSE)</f>
        <v>0</v>
      </c>
      <c r="K181" s="150">
        <f>VLOOKUP(B181,'[52]Mod. CE 2018_NEW_Benny'!$B$10:$F$494,5,FALSE)</f>
        <v>0</v>
      </c>
    </row>
    <row r="182" spans="2:11" x14ac:dyDescent="0.25">
      <c r="B182" s="181" t="s">
        <v>535</v>
      </c>
      <c r="C182" s="202" t="s">
        <v>536</v>
      </c>
      <c r="D182" s="183">
        <f>VLOOKUP(B182,'[51]Mod. CE 2018_NEW_Benny'!$B$10:$D$494,3,FALSE)</f>
        <v>0</v>
      </c>
      <c r="E182" s="183"/>
      <c r="F182" s="183">
        <v>0</v>
      </c>
      <c r="G182" s="184" t="s">
        <v>1754</v>
      </c>
      <c r="H182" s="177" t="s">
        <v>1221</v>
      </c>
      <c r="I182" s="150">
        <f>VLOOKUP(B182,'[52]Mod. CE 2018_NEW_Benny'!$B$10:$D$494,3,FALSE)</f>
        <v>0</v>
      </c>
      <c r="K182" s="150">
        <f>VLOOKUP(B182,'[52]Mod. CE 2018_NEW_Benny'!$B$10:$F$494,5,FALSE)</f>
        <v>0</v>
      </c>
    </row>
    <row r="183" spans="2:11" x14ac:dyDescent="0.25">
      <c r="B183" s="181" t="s">
        <v>537</v>
      </c>
      <c r="C183" s="202" t="s">
        <v>1796</v>
      </c>
      <c r="D183" s="183">
        <f>VLOOKUP(B183,'[51]Mod. CE 2018_NEW_Benny'!$B$10:$D$494,3,FALSE)</f>
        <v>0</v>
      </c>
      <c r="E183" s="183"/>
      <c r="F183" s="183">
        <v>0</v>
      </c>
      <c r="G183" s="184" t="s">
        <v>1754</v>
      </c>
      <c r="H183" s="177" t="s">
        <v>1221</v>
      </c>
      <c r="I183" s="150">
        <f>VLOOKUP(B183,'[52]Mod. CE 2018_NEW_Benny'!$B$10:$D$494,3,FALSE)</f>
        <v>0</v>
      </c>
      <c r="K183" s="150">
        <f>VLOOKUP(B183,'[52]Mod. CE 2018_NEW_Benny'!$B$10:$F$494,5,FALSE)</f>
        <v>0</v>
      </c>
    </row>
    <row r="184" spans="2:11" x14ac:dyDescent="0.25">
      <c r="B184" s="181" t="s">
        <v>538</v>
      </c>
      <c r="C184" s="202" t="s">
        <v>539</v>
      </c>
      <c r="D184" s="183">
        <f>VLOOKUP(B184,'[51]Mod. CE 2018_NEW_Benny'!$B$10:$D$494,3,FALSE)</f>
        <v>4746202.58</v>
      </c>
      <c r="E184" s="183"/>
      <c r="F184" s="183">
        <v>4746202.58</v>
      </c>
      <c r="G184" s="184" t="s">
        <v>1754</v>
      </c>
      <c r="H184" s="177" t="s">
        <v>1221</v>
      </c>
      <c r="I184" s="150">
        <f>VLOOKUP(B184,'[52]Mod. CE 2018_NEW_Benny'!$B$10:$D$494,3,FALSE)</f>
        <v>4746202.58</v>
      </c>
      <c r="K184" s="150">
        <f>VLOOKUP(B184,'[52]Mod. CE 2018_NEW_Benny'!$B$10:$F$494,5,FALSE)</f>
        <v>4746202.58</v>
      </c>
    </row>
    <row r="185" spans="2:11" x14ac:dyDescent="0.25">
      <c r="B185" s="173" t="s">
        <v>540</v>
      </c>
      <c r="C185" s="216" t="s">
        <v>541</v>
      </c>
      <c r="D185" s="217">
        <f>VLOOKUP(B185,'[51]Mod. CE 2018_NEW_Benny'!$B$10:$D$494,3,FALSE)</f>
        <v>5899030.0300000003</v>
      </c>
      <c r="E185" s="217"/>
      <c r="F185" s="217">
        <v>5899030.0300000003</v>
      </c>
      <c r="G185" s="218" t="s">
        <v>1754</v>
      </c>
      <c r="H185" s="177" t="s">
        <v>1214</v>
      </c>
      <c r="I185" s="150">
        <f>VLOOKUP(B185,'[52]Mod. CE 2018_NEW_Benny'!$B$10:$D$494,3,FALSE)</f>
        <v>5899030.0300000003</v>
      </c>
      <c r="K185" s="150">
        <f>VLOOKUP(B185,'[52]Mod. CE 2018_NEW_Benny'!$B$10:$F$494,5,FALSE)</f>
        <v>5899030.0300000003</v>
      </c>
    </row>
    <row r="186" spans="2:11" x14ac:dyDescent="0.25">
      <c r="B186" s="181" t="s">
        <v>542</v>
      </c>
      <c r="C186" s="202" t="s">
        <v>543</v>
      </c>
      <c r="D186" s="183">
        <f>VLOOKUP(B186,'[51]Mod. CE 2018_NEW_Benny'!$B$10:$D$494,3,FALSE)</f>
        <v>0</v>
      </c>
      <c r="E186" s="183"/>
      <c r="F186" s="183">
        <v>0</v>
      </c>
      <c r="G186" s="184" t="s">
        <v>1754</v>
      </c>
      <c r="H186" s="177" t="s">
        <v>1221</v>
      </c>
      <c r="I186" s="150">
        <f>VLOOKUP(B186,'[52]Mod. CE 2018_NEW_Benny'!$B$10:$D$494,3,FALSE)</f>
        <v>0</v>
      </c>
      <c r="K186" s="150">
        <f>VLOOKUP(B186,'[52]Mod. CE 2018_NEW_Benny'!$B$10:$F$494,5,FALSE)</f>
        <v>0</v>
      </c>
    </row>
    <row r="187" spans="2:11" x14ac:dyDescent="0.25">
      <c r="B187" s="181" t="s">
        <v>544</v>
      </c>
      <c r="C187" s="202" t="s">
        <v>545</v>
      </c>
      <c r="D187" s="183">
        <f>VLOOKUP(B187,'[51]Mod. CE 2018_NEW_Benny'!$B$10:$D$494,3,FALSE)</f>
        <v>0</v>
      </c>
      <c r="E187" s="183"/>
      <c r="F187" s="183">
        <v>0</v>
      </c>
      <c r="G187" s="184" t="s">
        <v>1754</v>
      </c>
      <c r="H187" s="177" t="s">
        <v>1221</v>
      </c>
      <c r="I187" s="150">
        <f>VLOOKUP(B187,'[52]Mod. CE 2018_NEW_Benny'!$B$10:$D$494,3,FALSE)</f>
        <v>0</v>
      </c>
      <c r="K187" s="150">
        <f>VLOOKUP(B187,'[52]Mod. CE 2018_NEW_Benny'!$B$10:$F$494,5,FALSE)</f>
        <v>0</v>
      </c>
    </row>
    <row r="188" spans="2:11" x14ac:dyDescent="0.25">
      <c r="B188" s="181" t="s">
        <v>546</v>
      </c>
      <c r="C188" s="202" t="s">
        <v>1797</v>
      </c>
      <c r="D188" s="183">
        <f>VLOOKUP(B188,'[51]Mod. CE 2018_NEW_Benny'!$B$10:$D$494,3,FALSE)</f>
        <v>0</v>
      </c>
      <c r="E188" s="183"/>
      <c r="F188" s="183">
        <v>0</v>
      </c>
      <c r="G188" s="184" t="s">
        <v>1754</v>
      </c>
      <c r="H188" s="177" t="s">
        <v>1221</v>
      </c>
      <c r="I188" s="150">
        <f>VLOOKUP(B188,'[52]Mod. CE 2018_NEW_Benny'!$B$10:$D$494,3,FALSE)</f>
        <v>0</v>
      </c>
      <c r="K188" s="150">
        <f>VLOOKUP(B188,'[52]Mod. CE 2018_NEW_Benny'!$B$10:$F$494,5,FALSE)</f>
        <v>0</v>
      </c>
    </row>
    <row r="189" spans="2:11" x14ac:dyDescent="0.25">
      <c r="B189" s="181" t="s">
        <v>547</v>
      </c>
      <c r="C189" s="202" t="s">
        <v>548</v>
      </c>
      <c r="D189" s="183">
        <f>VLOOKUP(B189,'[51]Mod. CE 2018_NEW_Benny'!$B$10:$D$494,3,FALSE)</f>
        <v>5899030.0300000003</v>
      </c>
      <c r="E189" s="183"/>
      <c r="F189" s="183">
        <v>5899030.0300000003</v>
      </c>
      <c r="G189" s="184" t="s">
        <v>1754</v>
      </c>
      <c r="H189" s="177" t="s">
        <v>1221</v>
      </c>
      <c r="I189" s="150">
        <f>VLOOKUP(B189,'[52]Mod. CE 2018_NEW_Benny'!$B$10:$D$494,3,FALSE)</f>
        <v>5899030.0300000003</v>
      </c>
      <c r="K189" s="150">
        <f>VLOOKUP(B189,'[52]Mod. CE 2018_NEW_Benny'!$B$10:$F$494,5,FALSE)</f>
        <v>5899030.0300000003</v>
      </c>
    </row>
    <row r="190" spans="2:11" x14ac:dyDescent="0.25">
      <c r="B190" s="173" t="s">
        <v>549</v>
      </c>
      <c r="C190" s="216" t="s">
        <v>550</v>
      </c>
      <c r="D190" s="217">
        <f>VLOOKUP(B190,'[51]Mod. CE 2018_NEW_Benny'!$B$10:$D$494,3,FALSE)</f>
        <v>97087524.879999995</v>
      </c>
      <c r="E190" s="217"/>
      <c r="F190" s="217">
        <v>97087524.879999995</v>
      </c>
      <c r="G190" s="218" t="s">
        <v>1754</v>
      </c>
      <c r="H190" s="177" t="s">
        <v>1214</v>
      </c>
      <c r="I190" s="150">
        <f>VLOOKUP(B190,'[52]Mod. CE 2018_NEW_Benny'!$B$10:$D$494,3,FALSE)</f>
        <v>97087524.879999995</v>
      </c>
      <c r="K190" s="150">
        <f>VLOOKUP(B190,'[52]Mod. CE 2018_NEW_Benny'!$B$10:$F$494,5,FALSE)</f>
        <v>97087524.879999995</v>
      </c>
    </row>
    <row r="191" spans="2:11" x14ac:dyDescent="0.25">
      <c r="B191" s="181" t="s">
        <v>551</v>
      </c>
      <c r="C191" s="202" t="s">
        <v>552</v>
      </c>
      <c r="D191" s="183">
        <f>VLOOKUP(B191,'[51]Mod. CE 2018_NEW_Benny'!$B$10:$D$494,3,FALSE)</f>
        <v>47827900</v>
      </c>
      <c r="E191" s="183"/>
      <c r="F191" s="183">
        <v>47827900</v>
      </c>
      <c r="G191" s="184" t="s">
        <v>1754</v>
      </c>
      <c r="H191" s="177" t="s">
        <v>1221</v>
      </c>
      <c r="I191" s="150">
        <f>VLOOKUP(B191,'[52]Mod. CE 2018_NEW_Benny'!$B$10:$D$494,3,FALSE)</f>
        <v>47827900</v>
      </c>
      <c r="K191" s="150">
        <f>VLOOKUP(B191,'[52]Mod. CE 2018_NEW_Benny'!$B$10:$F$494,5,FALSE)</f>
        <v>47827900</v>
      </c>
    </row>
    <row r="192" spans="2:11" x14ac:dyDescent="0.25">
      <c r="B192" s="181" t="s">
        <v>553</v>
      </c>
      <c r="C192" s="202" t="s">
        <v>554</v>
      </c>
      <c r="D192" s="183">
        <f>VLOOKUP(B192,'[51]Mod. CE 2018_NEW_Benny'!$B$10:$D$494,3,FALSE)</f>
        <v>0</v>
      </c>
      <c r="E192" s="183"/>
      <c r="F192" s="183">
        <v>0</v>
      </c>
      <c r="G192" s="184" t="s">
        <v>1754</v>
      </c>
      <c r="H192" s="177" t="s">
        <v>1221</v>
      </c>
      <c r="I192" s="150">
        <f>VLOOKUP(B192,'[52]Mod. CE 2018_NEW_Benny'!$B$10:$D$494,3,FALSE)</f>
        <v>0</v>
      </c>
      <c r="K192" s="150">
        <f>VLOOKUP(B192,'[52]Mod. CE 2018_NEW_Benny'!$B$10:$F$494,5,FALSE)</f>
        <v>0</v>
      </c>
    </row>
    <row r="193" spans="2:11" x14ac:dyDescent="0.25">
      <c r="B193" s="181" t="s">
        <v>555</v>
      </c>
      <c r="C193" s="202" t="s">
        <v>1798</v>
      </c>
      <c r="D193" s="183">
        <f>VLOOKUP(B193,'[51]Mod. CE 2018_NEW_Benny'!$B$10:$D$494,3,FALSE)</f>
        <v>20456000</v>
      </c>
      <c r="E193" s="183"/>
      <c r="F193" s="183">
        <v>20456000</v>
      </c>
      <c r="G193" s="184" t="s">
        <v>1754</v>
      </c>
      <c r="H193" s="177" t="s">
        <v>1221</v>
      </c>
      <c r="I193" s="150">
        <f>VLOOKUP(B193,'[52]Mod. CE 2018_NEW_Benny'!$B$10:$D$494,3,FALSE)</f>
        <v>20456000</v>
      </c>
      <c r="K193" s="150">
        <f>VLOOKUP(B193,'[52]Mod. CE 2018_NEW_Benny'!$B$10:$F$494,5,FALSE)</f>
        <v>20456000</v>
      </c>
    </row>
    <row r="194" spans="2:11" x14ac:dyDescent="0.25">
      <c r="B194" s="181" t="s">
        <v>556</v>
      </c>
      <c r="C194" s="219" t="s">
        <v>557</v>
      </c>
      <c r="D194" s="220">
        <f>VLOOKUP(B194,'[51]Mod. CE 2018_NEW_Benny'!$B$10:$D$494,3,FALSE)</f>
        <v>28803624.879999999</v>
      </c>
      <c r="E194" s="220"/>
      <c r="F194" s="220">
        <v>28803624.879999999</v>
      </c>
      <c r="G194" s="221" t="s">
        <v>1754</v>
      </c>
      <c r="H194" s="177" t="s">
        <v>1214</v>
      </c>
      <c r="I194" s="150">
        <f>VLOOKUP(B194,'[52]Mod. CE 2018_NEW_Benny'!$B$10:$D$494,3,FALSE)</f>
        <v>28803624.879999999</v>
      </c>
      <c r="K194" s="150">
        <f>VLOOKUP(B194,'[52]Mod. CE 2018_NEW_Benny'!$B$10:$F$494,5,FALSE)</f>
        <v>28803624.879999999</v>
      </c>
    </row>
    <row r="195" spans="2:11" x14ac:dyDescent="0.25">
      <c r="B195" s="181" t="s">
        <v>558</v>
      </c>
      <c r="C195" s="198" t="s">
        <v>559</v>
      </c>
      <c r="D195" s="189">
        <f>VLOOKUP(B195,'[51]Mod. CE 2018_NEW_Benny'!$B$10:$D$494,3,FALSE)</f>
        <v>15180000</v>
      </c>
      <c r="E195" s="189"/>
      <c r="F195" s="189">
        <v>15180000</v>
      </c>
      <c r="G195" s="190" t="s">
        <v>1754</v>
      </c>
      <c r="H195" s="177" t="s">
        <v>1221</v>
      </c>
      <c r="I195" s="150">
        <f>VLOOKUP(B195,'[52]Mod. CE 2018_NEW_Benny'!$B$10:$D$494,3,FALSE)</f>
        <v>15180000</v>
      </c>
      <c r="K195" s="150">
        <f>VLOOKUP(B195,'[52]Mod. CE 2018_NEW_Benny'!$B$10:$F$494,5,FALSE)</f>
        <v>15180000</v>
      </c>
    </row>
    <row r="196" spans="2:11" x14ac:dyDescent="0.25">
      <c r="B196" s="181" t="s">
        <v>560</v>
      </c>
      <c r="C196" s="198" t="s">
        <v>561</v>
      </c>
      <c r="D196" s="189">
        <f>VLOOKUP(B196,'[51]Mod. CE 2018_NEW_Benny'!$B$10:$D$494,3,FALSE)</f>
        <v>5871700</v>
      </c>
      <c r="E196" s="189"/>
      <c r="F196" s="189">
        <v>5871700</v>
      </c>
      <c r="G196" s="190" t="s">
        <v>1754</v>
      </c>
      <c r="H196" s="177" t="s">
        <v>1221</v>
      </c>
      <c r="I196" s="150">
        <f>VLOOKUP(B196,'[52]Mod. CE 2018_NEW_Benny'!$B$10:$D$494,3,FALSE)</f>
        <v>5871700</v>
      </c>
      <c r="K196" s="150">
        <f>VLOOKUP(B196,'[52]Mod. CE 2018_NEW_Benny'!$B$10:$F$494,5,FALSE)</f>
        <v>5871700</v>
      </c>
    </row>
    <row r="197" spans="2:11" x14ac:dyDescent="0.25">
      <c r="B197" s="181" t="s">
        <v>562</v>
      </c>
      <c r="C197" s="198" t="s">
        <v>563</v>
      </c>
      <c r="D197" s="189">
        <f>VLOOKUP(B197,'[51]Mod. CE 2018_NEW_Benny'!$B$10:$D$494,3,FALSE)</f>
        <v>7751924.8799999999</v>
      </c>
      <c r="E197" s="189"/>
      <c r="F197" s="189">
        <v>7751924.8799999999</v>
      </c>
      <c r="G197" s="190" t="s">
        <v>1754</v>
      </c>
      <c r="H197" s="177" t="s">
        <v>1221</v>
      </c>
      <c r="I197" s="150">
        <f>VLOOKUP(B197,'[52]Mod. CE 2018_NEW_Benny'!$B$10:$D$494,3,FALSE)</f>
        <v>7751924.8799999999</v>
      </c>
      <c r="K197" s="150">
        <f>VLOOKUP(B197,'[52]Mod. CE 2018_NEW_Benny'!$B$10:$F$494,5,FALSE)</f>
        <v>7751924.8799999999</v>
      </c>
    </row>
    <row r="198" spans="2:11" x14ac:dyDescent="0.25">
      <c r="B198" s="181" t="s">
        <v>564</v>
      </c>
      <c r="C198" s="198" t="s">
        <v>565</v>
      </c>
      <c r="D198" s="189">
        <f>VLOOKUP(B198,'[51]Mod. CE 2018_NEW_Benny'!$B$10:$D$494,3,FALSE)</f>
        <v>0</v>
      </c>
      <c r="E198" s="189"/>
      <c r="F198" s="189">
        <v>0</v>
      </c>
      <c r="G198" s="190" t="s">
        <v>1754</v>
      </c>
      <c r="H198" s="177" t="s">
        <v>1221</v>
      </c>
      <c r="I198" s="150">
        <f>VLOOKUP(B198,'[52]Mod. CE 2018_NEW_Benny'!$B$10:$D$494,3,FALSE)</f>
        <v>0</v>
      </c>
      <c r="K198" s="150">
        <f>VLOOKUP(B198,'[52]Mod. CE 2018_NEW_Benny'!$B$10:$F$494,5,FALSE)</f>
        <v>0</v>
      </c>
    </row>
    <row r="199" spans="2:11" x14ac:dyDescent="0.25">
      <c r="B199" s="181" t="s">
        <v>566</v>
      </c>
      <c r="C199" s="222" t="s">
        <v>1799</v>
      </c>
      <c r="D199" s="223">
        <f>VLOOKUP(B199,'[51]Mod. CE 2018_NEW_Benny'!$B$10:$D$494,3,FALSE)</f>
        <v>0</v>
      </c>
      <c r="E199" s="223"/>
      <c r="F199" s="223">
        <v>0</v>
      </c>
      <c r="G199" s="224" t="s">
        <v>1754</v>
      </c>
      <c r="H199" s="177" t="s">
        <v>1221</v>
      </c>
      <c r="I199" s="150">
        <f>VLOOKUP(B199,'[52]Mod. CE 2018_NEW_Benny'!$B$10:$D$494,3,FALSE)</f>
        <v>0</v>
      </c>
      <c r="K199" s="150">
        <f>VLOOKUP(B199,'[52]Mod. CE 2018_NEW_Benny'!$B$10:$F$494,5,FALSE)</f>
        <v>0</v>
      </c>
    </row>
    <row r="200" spans="2:11" x14ac:dyDescent="0.25">
      <c r="B200" s="173" t="s">
        <v>567</v>
      </c>
      <c r="C200" s="216" t="s">
        <v>568</v>
      </c>
      <c r="D200" s="217">
        <f>VLOOKUP(B200,'[51]Mod. CE 2018_NEW_Benny'!$B$10:$D$494,3,FALSE)</f>
        <v>8749513.8900000006</v>
      </c>
      <c r="E200" s="217"/>
      <c r="F200" s="217">
        <v>8749513.8900000006</v>
      </c>
      <c r="G200" s="218" t="s">
        <v>1754</v>
      </c>
      <c r="H200" s="177" t="s">
        <v>1214</v>
      </c>
      <c r="I200" s="150">
        <f>VLOOKUP(B200,'[52]Mod. CE 2018_NEW_Benny'!$B$10:$D$494,3,FALSE)</f>
        <v>8749513.8900000006</v>
      </c>
      <c r="K200" s="150">
        <f>VLOOKUP(B200,'[52]Mod. CE 2018_NEW_Benny'!$B$10:$F$494,5,FALSE)</f>
        <v>8749513.8900000006</v>
      </c>
    </row>
    <row r="201" spans="2:11" x14ac:dyDescent="0.25">
      <c r="B201" s="181" t="s">
        <v>569</v>
      </c>
      <c r="C201" s="202" t="s">
        <v>570</v>
      </c>
      <c r="D201" s="183">
        <f>VLOOKUP(B201,'[51]Mod. CE 2018_NEW_Benny'!$B$10:$D$494,3,FALSE)</f>
        <v>70</v>
      </c>
      <c r="E201" s="183"/>
      <c r="F201" s="183">
        <v>70</v>
      </c>
      <c r="G201" s="184" t="s">
        <v>1754</v>
      </c>
      <c r="H201" s="177" t="s">
        <v>1221</v>
      </c>
      <c r="I201" s="150">
        <f>VLOOKUP(B201,'[52]Mod. CE 2018_NEW_Benny'!$B$10:$D$494,3,FALSE)</f>
        <v>70</v>
      </c>
      <c r="K201" s="150">
        <f>VLOOKUP(B201,'[52]Mod. CE 2018_NEW_Benny'!$B$10:$F$494,5,FALSE)</f>
        <v>70</v>
      </c>
    </row>
    <row r="202" spans="2:11" x14ac:dyDescent="0.25">
      <c r="B202" s="181" t="s">
        <v>571</v>
      </c>
      <c r="C202" s="202" t="s">
        <v>572</v>
      </c>
      <c r="D202" s="183">
        <f>VLOOKUP(B202,'[51]Mod. CE 2018_NEW_Benny'!$B$10:$D$494,3,FALSE)</f>
        <v>0</v>
      </c>
      <c r="E202" s="183"/>
      <c r="F202" s="183">
        <v>0</v>
      </c>
      <c r="G202" s="184" t="s">
        <v>1754</v>
      </c>
      <c r="H202" s="177" t="s">
        <v>1221</v>
      </c>
      <c r="I202" s="150">
        <f>VLOOKUP(B202,'[52]Mod. CE 2018_NEW_Benny'!$B$10:$D$494,3,FALSE)</f>
        <v>0</v>
      </c>
      <c r="K202" s="150">
        <f>VLOOKUP(B202,'[52]Mod. CE 2018_NEW_Benny'!$B$10:$F$494,5,FALSE)</f>
        <v>0</v>
      </c>
    </row>
    <row r="203" spans="2:11" x14ac:dyDescent="0.25">
      <c r="B203" s="181" t="s">
        <v>573</v>
      </c>
      <c r="C203" s="202" t="s">
        <v>1800</v>
      </c>
      <c r="D203" s="183">
        <f>VLOOKUP(B203,'[51]Mod. CE 2018_NEW_Benny'!$B$10:$D$494,3,FALSE)</f>
        <v>0</v>
      </c>
      <c r="E203" s="183"/>
      <c r="F203" s="183">
        <v>0</v>
      </c>
      <c r="G203" s="184" t="s">
        <v>1754</v>
      </c>
      <c r="H203" s="177" t="s">
        <v>1221</v>
      </c>
      <c r="I203" s="150">
        <f>VLOOKUP(B203,'[52]Mod. CE 2018_NEW_Benny'!$B$10:$D$494,3,FALSE)</f>
        <v>0</v>
      </c>
      <c r="K203" s="150">
        <f>VLOOKUP(B203,'[52]Mod. CE 2018_NEW_Benny'!$B$10:$F$494,5,FALSE)</f>
        <v>0</v>
      </c>
    </row>
    <row r="204" spans="2:11" x14ac:dyDescent="0.25">
      <c r="B204" s="181" t="s">
        <v>574</v>
      </c>
      <c r="C204" s="202" t="s">
        <v>575</v>
      </c>
      <c r="D204" s="183">
        <f>VLOOKUP(B204,'[51]Mod. CE 2018_NEW_Benny'!$B$10:$D$494,3,FALSE)</f>
        <v>8315132.6100000003</v>
      </c>
      <c r="E204" s="183"/>
      <c r="F204" s="183">
        <v>8315132.6100000003</v>
      </c>
      <c r="G204" s="184" t="s">
        <v>1754</v>
      </c>
      <c r="H204" s="177" t="s">
        <v>1221</v>
      </c>
      <c r="I204" s="150">
        <f>VLOOKUP(B204,'[52]Mod. CE 2018_NEW_Benny'!$B$10:$D$494,3,FALSE)</f>
        <v>8315132.6100000003</v>
      </c>
      <c r="K204" s="150">
        <f>VLOOKUP(B204,'[52]Mod. CE 2018_NEW_Benny'!$B$10:$F$494,5,FALSE)</f>
        <v>8315132.6100000003</v>
      </c>
    </row>
    <row r="205" spans="2:11" x14ac:dyDescent="0.25">
      <c r="B205" s="181" t="s">
        <v>576</v>
      </c>
      <c r="C205" s="202" t="s">
        <v>577</v>
      </c>
      <c r="D205" s="183">
        <f>VLOOKUP(B205,'[51]Mod. CE 2018_NEW_Benny'!$B$10:$D$494,3,FALSE)</f>
        <v>434311.28</v>
      </c>
      <c r="E205" s="183"/>
      <c r="F205" s="183">
        <v>434311.28</v>
      </c>
      <c r="G205" s="184" t="s">
        <v>1754</v>
      </c>
      <c r="H205" s="177" t="s">
        <v>1221</v>
      </c>
      <c r="I205" s="150">
        <f>VLOOKUP(B205,'[52]Mod. CE 2018_NEW_Benny'!$B$10:$D$494,3,FALSE)</f>
        <v>434311.28</v>
      </c>
      <c r="K205" s="150">
        <f>VLOOKUP(B205,'[52]Mod. CE 2018_NEW_Benny'!$B$10:$F$494,5,FALSE)</f>
        <v>434311.28</v>
      </c>
    </row>
    <row r="206" spans="2:11" x14ac:dyDescent="0.25">
      <c r="B206" s="173" t="s">
        <v>578</v>
      </c>
      <c r="C206" s="216" t="s">
        <v>579</v>
      </c>
      <c r="D206" s="217">
        <f>VLOOKUP(B206,'[51]Mod. CE 2018_NEW_Benny'!$B$10:$D$494,3,FALSE)</f>
        <v>16790500</v>
      </c>
      <c r="E206" s="217"/>
      <c r="F206" s="217">
        <v>16790500</v>
      </c>
      <c r="G206" s="218" t="s">
        <v>1754</v>
      </c>
      <c r="H206" s="177" t="s">
        <v>1214</v>
      </c>
      <c r="I206" s="150">
        <f>VLOOKUP(B206,'[52]Mod. CE 2018_NEW_Benny'!$B$10:$D$494,3,FALSE)</f>
        <v>16790500</v>
      </c>
      <c r="K206" s="150">
        <f>VLOOKUP(B206,'[52]Mod. CE 2018_NEW_Benny'!$B$10:$F$494,5,FALSE)</f>
        <v>16790500</v>
      </c>
    </row>
    <row r="207" spans="2:11" x14ac:dyDescent="0.25">
      <c r="B207" s="181" t="s">
        <v>580</v>
      </c>
      <c r="C207" s="202" t="s">
        <v>581</v>
      </c>
      <c r="D207" s="183">
        <f>VLOOKUP(B207,'[51]Mod. CE 2018_NEW_Benny'!$B$10:$D$494,3,FALSE)</f>
        <v>11425000</v>
      </c>
      <c r="E207" s="183"/>
      <c r="F207" s="183">
        <v>11425000</v>
      </c>
      <c r="G207" s="184" t="s">
        <v>1754</v>
      </c>
      <c r="H207" s="177" t="s">
        <v>1221</v>
      </c>
      <c r="I207" s="150">
        <f>VLOOKUP(B207,'[52]Mod. CE 2018_NEW_Benny'!$B$10:$D$494,3,FALSE)</f>
        <v>11425000</v>
      </c>
      <c r="K207" s="150">
        <f>VLOOKUP(B207,'[52]Mod. CE 2018_NEW_Benny'!$B$10:$F$494,5,FALSE)</f>
        <v>11425000</v>
      </c>
    </row>
    <row r="208" spans="2:11" x14ac:dyDescent="0.25">
      <c r="B208" s="181" t="s">
        <v>582</v>
      </c>
      <c r="C208" s="202" t="s">
        <v>583</v>
      </c>
      <c r="D208" s="183">
        <f>VLOOKUP(B208,'[51]Mod. CE 2018_NEW_Benny'!$B$10:$D$494,3,FALSE)</f>
        <v>0</v>
      </c>
      <c r="E208" s="183"/>
      <c r="F208" s="183">
        <v>0</v>
      </c>
      <c r="G208" s="184" t="s">
        <v>1754</v>
      </c>
      <c r="H208" s="177" t="s">
        <v>1221</v>
      </c>
      <c r="I208" s="150">
        <f>VLOOKUP(B208,'[52]Mod. CE 2018_NEW_Benny'!$B$10:$D$494,3,FALSE)</f>
        <v>0</v>
      </c>
      <c r="K208" s="150">
        <f>VLOOKUP(B208,'[52]Mod. CE 2018_NEW_Benny'!$B$10:$F$494,5,FALSE)</f>
        <v>0</v>
      </c>
    </row>
    <row r="209" spans="2:11" x14ac:dyDescent="0.25">
      <c r="B209" s="181" t="s">
        <v>584</v>
      </c>
      <c r="C209" s="202" t="s">
        <v>1801</v>
      </c>
      <c r="D209" s="183">
        <f>VLOOKUP(B209,'[51]Mod. CE 2018_NEW_Benny'!$B$10:$D$494,3,FALSE)</f>
        <v>2035000</v>
      </c>
      <c r="E209" s="183"/>
      <c r="F209" s="183">
        <v>2035000</v>
      </c>
      <c r="G209" s="184" t="s">
        <v>1754</v>
      </c>
      <c r="H209" s="177" t="s">
        <v>1221</v>
      </c>
      <c r="I209" s="150">
        <f>VLOOKUP(B209,'[52]Mod. CE 2018_NEW_Benny'!$B$10:$D$494,3,FALSE)</f>
        <v>2035000</v>
      </c>
      <c r="K209" s="150">
        <f>VLOOKUP(B209,'[52]Mod. CE 2018_NEW_Benny'!$B$10:$F$494,5,FALSE)</f>
        <v>2035000</v>
      </c>
    </row>
    <row r="210" spans="2:11" x14ac:dyDescent="0.25">
      <c r="B210" s="181" t="s">
        <v>585</v>
      </c>
      <c r="C210" s="202" t="s">
        <v>586</v>
      </c>
      <c r="D210" s="183">
        <f>VLOOKUP(B210,'[51]Mod. CE 2018_NEW_Benny'!$B$10:$D$494,3,FALSE)</f>
        <v>3330500</v>
      </c>
      <c r="E210" s="183"/>
      <c r="F210" s="183">
        <v>3330500</v>
      </c>
      <c r="G210" s="184" t="s">
        <v>1754</v>
      </c>
      <c r="H210" s="177" t="s">
        <v>1221</v>
      </c>
      <c r="I210" s="150">
        <f>VLOOKUP(B210,'[52]Mod. CE 2018_NEW_Benny'!$B$10:$D$494,3,FALSE)</f>
        <v>3330500</v>
      </c>
      <c r="K210" s="150">
        <f>VLOOKUP(B210,'[52]Mod. CE 2018_NEW_Benny'!$B$10:$F$494,5,FALSE)</f>
        <v>3330500</v>
      </c>
    </row>
    <row r="211" spans="2:11" x14ac:dyDescent="0.25">
      <c r="B211" s="181" t="s">
        <v>587</v>
      </c>
      <c r="C211" s="202" t="s">
        <v>588</v>
      </c>
      <c r="D211" s="183">
        <f>VLOOKUP(B211,'[51]Mod. CE 2018_NEW_Benny'!$B$10:$D$494,3,FALSE)</f>
        <v>0</v>
      </c>
      <c r="E211" s="183"/>
      <c r="F211" s="183">
        <v>0</v>
      </c>
      <c r="G211" s="184" t="s">
        <v>1754</v>
      </c>
      <c r="H211" s="177" t="s">
        <v>1221</v>
      </c>
      <c r="I211" s="150">
        <f>VLOOKUP(B211,'[52]Mod. CE 2018_NEW_Benny'!$B$10:$D$494,3,FALSE)</f>
        <v>0</v>
      </c>
      <c r="K211" s="150">
        <f>VLOOKUP(B211,'[52]Mod. CE 2018_NEW_Benny'!$B$10:$F$494,5,FALSE)</f>
        <v>0</v>
      </c>
    </row>
    <row r="212" spans="2:11" x14ac:dyDescent="0.25">
      <c r="B212" s="181" t="s">
        <v>589</v>
      </c>
      <c r="C212" s="202" t="s">
        <v>590</v>
      </c>
      <c r="D212" s="183">
        <f>VLOOKUP(B212,'[51]Mod. CE 2018_NEW_Benny'!$B$10:$D$494,3,FALSE)</f>
        <v>0</v>
      </c>
      <c r="E212" s="183"/>
      <c r="F212" s="183">
        <v>0</v>
      </c>
      <c r="G212" s="184" t="s">
        <v>1754</v>
      </c>
      <c r="H212" s="177" t="s">
        <v>1221</v>
      </c>
      <c r="I212" s="150">
        <f>VLOOKUP(B212,'[52]Mod. CE 2018_NEW_Benny'!$B$10:$D$494,3,FALSE)</f>
        <v>0</v>
      </c>
      <c r="K212" s="150">
        <f>VLOOKUP(B212,'[52]Mod. CE 2018_NEW_Benny'!$B$10:$F$494,5,FALSE)</f>
        <v>0</v>
      </c>
    </row>
    <row r="213" spans="2:11" x14ac:dyDescent="0.25">
      <c r="B213" s="173" t="s">
        <v>591</v>
      </c>
      <c r="C213" s="216" t="s">
        <v>592</v>
      </c>
      <c r="D213" s="217">
        <f>VLOOKUP(B213,'[51]Mod. CE 2018_NEW_Benny'!$B$10:$D$494,3,FALSE)</f>
        <v>2320834.6800000002</v>
      </c>
      <c r="E213" s="217"/>
      <c r="F213" s="217">
        <v>2320834.6800000002</v>
      </c>
      <c r="G213" s="218" t="s">
        <v>1754</v>
      </c>
      <c r="H213" s="177" t="s">
        <v>1214</v>
      </c>
      <c r="I213" s="150">
        <f>VLOOKUP(B213,'[52]Mod. CE 2018_NEW_Benny'!$B$10:$D$494,3,FALSE)</f>
        <v>2320834.6800000002</v>
      </c>
      <c r="K213" s="150">
        <f>VLOOKUP(B213,'[52]Mod. CE 2018_NEW_Benny'!$B$10:$F$494,5,FALSE)</f>
        <v>2320834.6800000002</v>
      </c>
    </row>
    <row r="214" spans="2:11" x14ac:dyDescent="0.25">
      <c r="B214" s="181" t="s">
        <v>593</v>
      </c>
      <c r="C214" s="202" t="s">
        <v>594</v>
      </c>
      <c r="D214" s="183">
        <f>VLOOKUP(B214,'[51]Mod. CE 2018_NEW_Benny'!$B$10:$D$494,3,FALSE)</f>
        <v>12400</v>
      </c>
      <c r="E214" s="183"/>
      <c r="F214" s="183">
        <v>12400</v>
      </c>
      <c r="G214" s="184" t="s">
        <v>1754</v>
      </c>
      <c r="H214" s="177" t="s">
        <v>1221</v>
      </c>
      <c r="I214" s="150">
        <f>VLOOKUP(B214,'[52]Mod. CE 2018_NEW_Benny'!$B$10:$D$494,3,FALSE)</f>
        <v>12400</v>
      </c>
      <c r="K214" s="150">
        <f>VLOOKUP(B214,'[52]Mod. CE 2018_NEW_Benny'!$B$10:$F$494,5,FALSE)</f>
        <v>12400</v>
      </c>
    </row>
    <row r="215" spans="2:11" x14ac:dyDescent="0.25">
      <c r="B215" s="181" t="s">
        <v>595</v>
      </c>
      <c r="C215" s="202" t="s">
        <v>596</v>
      </c>
      <c r="D215" s="183">
        <f>VLOOKUP(B215,'[51]Mod. CE 2018_NEW_Benny'!$B$10:$D$494,3,FALSE)</f>
        <v>0</v>
      </c>
      <c r="E215" s="183"/>
      <c r="F215" s="183">
        <v>0</v>
      </c>
      <c r="G215" s="184" t="s">
        <v>1754</v>
      </c>
      <c r="H215" s="177" t="s">
        <v>1221</v>
      </c>
      <c r="I215" s="150">
        <f>VLOOKUP(B215,'[52]Mod. CE 2018_NEW_Benny'!$B$10:$D$494,3,FALSE)</f>
        <v>0</v>
      </c>
      <c r="K215" s="150">
        <f>VLOOKUP(B215,'[52]Mod. CE 2018_NEW_Benny'!$B$10:$F$494,5,FALSE)</f>
        <v>0</v>
      </c>
    </row>
    <row r="216" spans="2:11" x14ac:dyDescent="0.25">
      <c r="B216" s="181" t="s">
        <v>597</v>
      </c>
      <c r="C216" s="202" t="s">
        <v>1802</v>
      </c>
      <c r="D216" s="183">
        <f>VLOOKUP(B216,'[51]Mod. CE 2018_NEW_Benny'!$B$10:$D$494,3,FALSE)</f>
        <v>195000</v>
      </c>
      <c r="E216" s="183"/>
      <c r="F216" s="183">
        <v>195000</v>
      </c>
      <c r="G216" s="184" t="s">
        <v>1754</v>
      </c>
      <c r="H216" s="177" t="s">
        <v>1221</v>
      </c>
      <c r="I216" s="150">
        <f>VLOOKUP(B216,'[52]Mod. CE 2018_NEW_Benny'!$B$10:$D$494,3,FALSE)</f>
        <v>195000</v>
      </c>
      <c r="K216" s="150">
        <f>VLOOKUP(B216,'[52]Mod. CE 2018_NEW_Benny'!$B$10:$F$494,5,FALSE)</f>
        <v>195000</v>
      </c>
    </row>
    <row r="217" spans="2:11" x14ac:dyDescent="0.25">
      <c r="B217" s="181" t="s">
        <v>598</v>
      </c>
      <c r="C217" s="202" t="s">
        <v>599</v>
      </c>
      <c r="D217" s="183">
        <f>VLOOKUP(B217,'[51]Mod. CE 2018_NEW_Benny'!$B$10:$D$494,3,FALSE)</f>
        <v>2113434.6800000002</v>
      </c>
      <c r="E217" s="183"/>
      <c r="F217" s="183">
        <v>2113434.6800000002</v>
      </c>
      <c r="G217" s="184" t="s">
        <v>1754</v>
      </c>
      <c r="H217" s="177" t="s">
        <v>1221</v>
      </c>
      <c r="I217" s="150">
        <f>VLOOKUP(B217,'[52]Mod. CE 2018_NEW_Benny'!$B$10:$D$494,3,FALSE)</f>
        <v>2113434.6800000002</v>
      </c>
      <c r="K217" s="150">
        <f>VLOOKUP(B217,'[52]Mod. CE 2018_NEW_Benny'!$B$10:$F$494,5,FALSE)</f>
        <v>2113434.6800000002</v>
      </c>
    </row>
    <row r="218" spans="2:11" x14ac:dyDescent="0.25">
      <c r="B218" s="181" t="s">
        <v>600</v>
      </c>
      <c r="C218" s="202" t="s">
        <v>1803</v>
      </c>
      <c r="D218" s="183">
        <f>VLOOKUP(B218,'[51]Mod. CE 2018_NEW_Benny'!$B$10:$D$494,3,FALSE)</f>
        <v>0</v>
      </c>
      <c r="E218" s="183"/>
      <c r="F218" s="183">
        <v>0</v>
      </c>
      <c r="G218" s="184" t="s">
        <v>1754</v>
      </c>
      <c r="H218" s="177" t="s">
        <v>1221</v>
      </c>
      <c r="I218" s="150">
        <f>VLOOKUP(B218,'[52]Mod. CE 2018_NEW_Benny'!$B$10:$D$494,3,FALSE)</f>
        <v>0</v>
      </c>
      <c r="K218" s="150">
        <f>VLOOKUP(B218,'[52]Mod. CE 2018_NEW_Benny'!$B$10:$F$494,5,FALSE)</f>
        <v>0</v>
      </c>
    </row>
    <row r="219" spans="2:11" x14ac:dyDescent="0.25">
      <c r="B219" s="173" t="s">
        <v>601</v>
      </c>
      <c r="C219" s="216" t="s">
        <v>602</v>
      </c>
      <c r="D219" s="217">
        <f>VLOOKUP(B219,'[51]Mod. CE 2018_NEW_Benny'!$B$10:$D$494,3,FALSE)</f>
        <v>4250586.21</v>
      </c>
      <c r="E219" s="217"/>
      <c r="F219" s="217">
        <v>4250586.21</v>
      </c>
      <c r="G219" s="218" t="s">
        <v>1754</v>
      </c>
      <c r="H219" s="177" t="s">
        <v>1214</v>
      </c>
      <c r="I219" s="150">
        <f>VLOOKUP(B219,'[52]Mod. CE 2018_NEW_Benny'!$B$10:$D$494,3,FALSE)</f>
        <v>4250586.21</v>
      </c>
      <c r="K219" s="150">
        <f>VLOOKUP(B219,'[52]Mod. CE 2018_NEW_Benny'!$B$10:$F$494,5,FALSE)</f>
        <v>4250586.21</v>
      </c>
    </row>
    <row r="220" spans="2:11" x14ac:dyDescent="0.25">
      <c r="B220" s="181" t="s">
        <v>603</v>
      </c>
      <c r="C220" s="202" t="s">
        <v>1804</v>
      </c>
      <c r="D220" s="183">
        <f>VLOOKUP(B220,'[51]Mod. CE 2018_NEW_Benny'!$B$10:$D$494,3,FALSE)</f>
        <v>0</v>
      </c>
      <c r="E220" s="183"/>
      <c r="F220" s="183">
        <v>0</v>
      </c>
      <c r="G220" s="184" t="s">
        <v>1754</v>
      </c>
      <c r="H220" s="177" t="s">
        <v>1221</v>
      </c>
      <c r="I220" s="150">
        <f>VLOOKUP(B220,'[52]Mod. CE 2018_NEW_Benny'!$B$10:$D$494,3,FALSE)</f>
        <v>0</v>
      </c>
      <c r="K220" s="150">
        <f>VLOOKUP(B220,'[52]Mod. CE 2018_NEW_Benny'!$B$10:$F$494,5,FALSE)</f>
        <v>0</v>
      </c>
    </row>
    <row r="221" spans="2:11" x14ac:dyDescent="0.25">
      <c r="B221" s="181" t="s">
        <v>604</v>
      </c>
      <c r="C221" s="202" t="s">
        <v>605</v>
      </c>
      <c r="D221" s="183">
        <f>VLOOKUP(B221,'[51]Mod. CE 2018_NEW_Benny'!$B$10:$D$494,3,FALSE)</f>
        <v>0</v>
      </c>
      <c r="E221" s="183"/>
      <c r="F221" s="183">
        <v>0</v>
      </c>
      <c r="G221" s="184" t="s">
        <v>1754</v>
      </c>
      <c r="H221" s="177" t="s">
        <v>1221</v>
      </c>
      <c r="I221" s="150">
        <f>VLOOKUP(B221,'[52]Mod. CE 2018_NEW_Benny'!$B$10:$D$494,3,FALSE)</f>
        <v>0</v>
      </c>
      <c r="K221" s="150">
        <f>VLOOKUP(B221,'[52]Mod. CE 2018_NEW_Benny'!$B$10:$F$494,5,FALSE)</f>
        <v>0</v>
      </c>
    </row>
    <row r="222" spans="2:11" x14ac:dyDescent="0.25">
      <c r="B222" s="181" t="s">
        <v>606</v>
      </c>
      <c r="C222" s="202" t="s">
        <v>1805</v>
      </c>
      <c r="D222" s="183">
        <f>VLOOKUP(B222,'[51]Mod. CE 2018_NEW_Benny'!$B$10:$D$494,3,FALSE)</f>
        <v>97000</v>
      </c>
      <c r="E222" s="183"/>
      <c r="F222" s="183">
        <v>97000</v>
      </c>
      <c r="G222" s="184" t="s">
        <v>1754</v>
      </c>
      <c r="H222" s="177" t="s">
        <v>1221</v>
      </c>
      <c r="I222" s="150">
        <f>VLOOKUP(B222,'[52]Mod. CE 2018_NEW_Benny'!$B$10:$D$494,3,FALSE)</f>
        <v>97000</v>
      </c>
      <c r="K222" s="150">
        <f>VLOOKUP(B222,'[52]Mod. CE 2018_NEW_Benny'!$B$10:$F$494,5,FALSE)</f>
        <v>97000</v>
      </c>
    </row>
    <row r="223" spans="2:11" x14ac:dyDescent="0.25">
      <c r="B223" s="181" t="s">
        <v>607</v>
      </c>
      <c r="C223" s="202" t="s">
        <v>608</v>
      </c>
      <c r="D223" s="183">
        <f>VLOOKUP(B223,'[51]Mod. CE 2018_NEW_Benny'!$B$10:$D$494,3,FALSE)</f>
        <v>4153586.21</v>
      </c>
      <c r="E223" s="183"/>
      <c r="F223" s="183">
        <v>4153586.21</v>
      </c>
      <c r="G223" s="184" t="s">
        <v>1754</v>
      </c>
      <c r="H223" s="177" t="s">
        <v>1221</v>
      </c>
      <c r="I223" s="150">
        <f>VLOOKUP(B223,'[52]Mod. CE 2018_NEW_Benny'!$B$10:$D$494,3,FALSE)</f>
        <v>4153586.21</v>
      </c>
      <c r="K223" s="150">
        <f>VLOOKUP(B223,'[52]Mod. CE 2018_NEW_Benny'!$B$10:$F$494,5,FALSE)</f>
        <v>4153586.21</v>
      </c>
    </row>
    <row r="224" spans="2:11" x14ac:dyDescent="0.25">
      <c r="B224" s="173" t="s">
        <v>612</v>
      </c>
      <c r="C224" s="216" t="s">
        <v>613</v>
      </c>
      <c r="D224" s="217">
        <f>VLOOKUP(B224,'[51]Mod. CE 2018_NEW_Benny'!$B$10:$D$494,3,FALSE)</f>
        <v>13869188.48</v>
      </c>
      <c r="E224" s="217"/>
      <c r="F224" s="217">
        <v>13869188.48</v>
      </c>
      <c r="G224" s="218" t="s">
        <v>1754</v>
      </c>
      <c r="H224" s="177" t="s">
        <v>1214</v>
      </c>
      <c r="I224" s="150">
        <f>VLOOKUP(B224,'[52]Mod. CE 2018_NEW_Benny'!$B$10:$D$494,3,FALSE)</f>
        <v>13869188.48</v>
      </c>
      <c r="K224" s="150">
        <f>VLOOKUP(B224,'[52]Mod. CE 2018_NEW_Benny'!$B$10:$F$494,5,FALSE)</f>
        <v>13869188.48</v>
      </c>
    </row>
    <row r="225" spans="2:11" x14ac:dyDescent="0.25">
      <c r="B225" s="181" t="s">
        <v>614</v>
      </c>
      <c r="C225" s="202" t="s">
        <v>615</v>
      </c>
      <c r="D225" s="183">
        <f>VLOOKUP(B225,'[51]Mod. CE 2018_NEW_Benny'!$B$10:$D$494,3,FALSE)</f>
        <v>0</v>
      </c>
      <c r="E225" s="183"/>
      <c r="F225" s="183">
        <v>0</v>
      </c>
      <c r="G225" s="184" t="s">
        <v>1754</v>
      </c>
      <c r="H225" s="177" t="s">
        <v>1221</v>
      </c>
      <c r="I225" s="150">
        <f>VLOOKUP(B225,'[52]Mod. CE 2018_NEW_Benny'!$B$10:$D$494,3,FALSE)</f>
        <v>0</v>
      </c>
      <c r="K225" s="150">
        <f>VLOOKUP(B225,'[52]Mod. CE 2018_NEW_Benny'!$B$10:$F$494,5,FALSE)</f>
        <v>0</v>
      </c>
    </row>
    <row r="226" spans="2:11" x14ac:dyDescent="0.25">
      <c r="B226" s="181" t="s">
        <v>616</v>
      </c>
      <c r="C226" s="202" t="s">
        <v>617</v>
      </c>
      <c r="D226" s="183">
        <f>VLOOKUP(B226,'[51]Mod. CE 2018_NEW_Benny'!$B$10:$D$494,3,FALSE)</f>
        <v>0</v>
      </c>
      <c r="E226" s="183"/>
      <c r="F226" s="183">
        <v>0</v>
      </c>
      <c r="G226" s="184" t="s">
        <v>1754</v>
      </c>
      <c r="H226" s="177" t="s">
        <v>1221</v>
      </c>
      <c r="I226" s="150">
        <f>VLOOKUP(B226,'[52]Mod. CE 2018_NEW_Benny'!$B$10:$D$494,3,FALSE)</f>
        <v>0</v>
      </c>
      <c r="K226" s="150">
        <f>VLOOKUP(B226,'[52]Mod. CE 2018_NEW_Benny'!$B$10:$F$494,5,FALSE)</f>
        <v>0</v>
      </c>
    </row>
    <row r="227" spans="2:11" x14ac:dyDescent="0.25">
      <c r="B227" s="181" t="s">
        <v>618</v>
      </c>
      <c r="C227" s="202" t="s">
        <v>1806</v>
      </c>
      <c r="D227" s="183">
        <f>VLOOKUP(B227,'[51]Mod. CE 2018_NEW_Benny'!$B$10:$D$494,3,FALSE)</f>
        <v>0</v>
      </c>
      <c r="E227" s="183"/>
      <c r="F227" s="183">
        <v>0</v>
      </c>
      <c r="G227" s="184" t="s">
        <v>1754</v>
      </c>
      <c r="H227" s="177" t="s">
        <v>1221</v>
      </c>
      <c r="I227" s="150">
        <f>VLOOKUP(B227,'[52]Mod. CE 2018_NEW_Benny'!$B$10:$D$494,3,FALSE)</f>
        <v>0</v>
      </c>
      <c r="K227" s="150">
        <f>VLOOKUP(B227,'[52]Mod. CE 2018_NEW_Benny'!$B$10:$F$494,5,FALSE)</f>
        <v>0</v>
      </c>
    </row>
    <row r="228" spans="2:11" x14ac:dyDescent="0.25">
      <c r="B228" s="181" t="s">
        <v>619</v>
      </c>
      <c r="C228" s="202" t="s">
        <v>620</v>
      </c>
      <c r="D228" s="183">
        <f>VLOOKUP(B228,'[51]Mod. CE 2018_NEW_Benny'!$B$10:$D$494,3,FALSE)</f>
        <v>13607299.450000001</v>
      </c>
      <c r="E228" s="183"/>
      <c r="F228" s="183">
        <v>13607299.450000001</v>
      </c>
      <c r="G228" s="184" t="s">
        <v>1754</v>
      </c>
      <c r="H228" s="177" t="s">
        <v>1221</v>
      </c>
      <c r="I228" s="150">
        <f>VLOOKUP(B228,'[52]Mod. CE 2018_NEW_Benny'!$B$10:$D$494,3,FALSE)</f>
        <v>13607299.450000001</v>
      </c>
      <c r="K228" s="150">
        <f>VLOOKUP(B228,'[52]Mod. CE 2018_NEW_Benny'!$B$10:$F$494,5,FALSE)</f>
        <v>13607299.450000001</v>
      </c>
    </row>
    <row r="229" spans="2:11" x14ac:dyDescent="0.25">
      <c r="B229" s="181" t="s">
        <v>621</v>
      </c>
      <c r="C229" s="202" t="s">
        <v>622</v>
      </c>
      <c r="D229" s="183">
        <f>VLOOKUP(B229,'[51]Mod. CE 2018_NEW_Benny'!$B$10:$D$494,3,FALSE)</f>
        <v>261889.03</v>
      </c>
      <c r="E229" s="183"/>
      <c r="F229" s="183">
        <v>261889.03</v>
      </c>
      <c r="G229" s="184" t="s">
        <v>1754</v>
      </c>
      <c r="H229" s="177" t="s">
        <v>1221</v>
      </c>
      <c r="I229" s="150">
        <f>VLOOKUP(B229,'[52]Mod. CE 2018_NEW_Benny'!$B$10:$D$494,3,FALSE)</f>
        <v>261889.03</v>
      </c>
      <c r="K229" s="150">
        <f>VLOOKUP(B229,'[52]Mod. CE 2018_NEW_Benny'!$B$10:$F$494,5,FALSE)</f>
        <v>261889.03</v>
      </c>
    </row>
    <row r="230" spans="2:11" x14ac:dyDescent="0.25">
      <c r="B230" s="173" t="s">
        <v>623</v>
      </c>
      <c r="C230" s="216" t="s">
        <v>624</v>
      </c>
      <c r="D230" s="217">
        <f>VLOOKUP(B230,'[51]Mod. CE 2018_NEW_Benny'!$B$10:$D$494,3,FALSE)</f>
        <v>2571606.9900000002</v>
      </c>
      <c r="E230" s="217"/>
      <c r="F230" s="217">
        <v>2571606.9900000002</v>
      </c>
      <c r="G230" s="218" t="s">
        <v>1754</v>
      </c>
      <c r="H230" s="177" t="s">
        <v>1214</v>
      </c>
      <c r="I230" s="150">
        <f>VLOOKUP(B230,'[52]Mod. CE 2018_NEW_Benny'!$B$10:$D$494,3,FALSE)</f>
        <v>2571606.9900000002</v>
      </c>
      <c r="K230" s="150">
        <f>VLOOKUP(B230,'[52]Mod. CE 2018_NEW_Benny'!$B$10:$F$494,5,FALSE)</f>
        <v>2571606.9900000002</v>
      </c>
    </row>
    <row r="231" spans="2:11" x14ac:dyDescent="0.25">
      <c r="B231" s="181" t="s">
        <v>625</v>
      </c>
      <c r="C231" s="202" t="s">
        <v>1807</v>
      </c>
      <c r="D231" s="183">
        <f>VLOOKUP(B231,'[51]Mod. CE 2018_NEW_Benny'!$B$10:$D$494,3,FALSE)</f>
        <v>264516.7</v>
      </c>
      <c r="E231" s="183"/>
      <c r="F231" s="183">
        <v>264516.7</v>
      </c>
      <c r="G231" s="184" t="s">
        <v>1754</v>
      </c>
      <c r="H231" s="177" t="s">
        <v>1221</v>
      </c>
      <c r="I231" s="150">
        <f>VLOOKUP(B231,'[52]Mod. CE 2018_NEW_Benny'!$B$10:$D$494,3,FALSE)</f>
        <v>264516.7</v>
      </c>
      <c r="K231" s="150">
        <f>VLOOKUP(B231,'[52]Mod. CE 2018_NEW_Benny'!$B$10:$F$494,5,FALSE)</f>
        <v>264516.7</v>
      </c>
    </row>
    <row r="232" spans="2:11" x14ac:dyDescent="0.25">
      <c r="B232" s="181" t="s">
        <v>626</v>
      </c>
      <c r="C232" s="202" t="s">
        <v>1808</v>
      </c>
      <c r="D232" s="183">
        <f>VLOOKUP(B232,'[51]Mod. CE 2018_NEW_Benny'!$B$10:$D$494,3,FALSE)</f>
        <v>2284455.62</v>
      </c>
      <c r="E232" s="183"/>
      <c r="F232" s="183">
        <v>2284455.62</v>
      </c>
      <c r="G232" s="184" t="s">
        <v>1754</v>
      </c>
      <c r="H232" s="177" t="s">
        <v>1221</v>
      </c>
      <c r="I232" s="150">
        <f>VLOOKUP(B232,'[52]Mod. CE 2018_NEW_Benny'!$B$10:$D$494,3,FALSE)</f>
        <v>2284455.62</v>
      </c>
      <c r="K232" s="150">
        <f>VLOOKUP(B232,'[52]Mod. CE 2018_NEW_Benny'!$B$10:$F$494,5,FALSE)</f>
        <v>2284455.62</v>
      </c>
    </row>
    <row r="233" spans="2:11" x14ac:dyDescent="0.25">
      <c r="B233" s="181" t="s">
        <v>627</v>
      </c>
      <c r="C233" s="202" t="s">
        <v>1809</v>
      </c>
      <c r="D233" s="183">
        <f>VLOOKUP(B233,'[51]Mod. CE 2018_NEW_Benny'!$B$10:$D$494,3,FALSE)</f>
        <v>0</v>
      </c>
      <c r="E233" s="183"/>
      <c r="F233" s="183">
        <v>0</v>
      </c>
      <c r="G233" s="184" t="s">
        <v>1754</v>
      </c>
      <c r="H233" s="177" t="s">
        <v>1221</v>
      </c>
      <c r="I233" s="150">
        <f>VLOOKUP(B233,'[52]Mod. CE 2018_NEW_Benny'!$B$10:$D$494,3,FALSE)</f>
        <v>0</v>
      </c>
      <c r="K233" s="150">
        <f>VLOOKUP(B233,'[52]Mod. CE 2018_NEW_Benny'!$B$10:$F$494,5,FALSE)</f>
        <v>0</v>
      </c>
    </row>
    <row r="234" spans="2:11" x14ac:dyDescent="0.25">
      <c r="B234" s="181" t="s">
        <v>628</v>
      </c>
      <c r="C234" s="202" t="s">
        <v>1810</v>
      </c>
      <c r="D234" s="183">
        <f>VLOOKUP(B234,'[51]Mod. CE 2018_NEW_Benny'!$B$10:$D$494,3,FALSE)</f>
        <v>22634.67</v>
      </c>
      <c r="E234" s="183"/>
      <c r="F234" s="183">
        <v>22634.67</v>
      </c>
      <c r="G234" s="184" t="s">
        <v>1754</v>
      </c>
      <c r="H234" s="177" t="s">
        <v>1221</v>
      </c>
      <c r="I234" s="150">
        <f>VLOOKUP(B234,'[52]Mod. CE 2018_NEW_Benny'!$B$10:$D$494,3,FALSE)</f>
        <v>22634.67</v>
      </c>
      <c r="K234" s="150">
        <f>VLOOKUP(B234,'[52]Mod. CE 2018_NEW_Benny'!$B$10:$F$494,5,FALSE)</f>
        <v>22634.67</v>
      </c>
    </row>
    <row r="235" spans="2:11" ht="24" x14ac:dyDescent="0.25">
      <c r="B235" s="181" t="s">
        <v>629</v>
      </c>
      <c r="C235" s="202" t="s">
        <v>1811</v>
      </c>
      <c r="D235" s="183">
        <f>VLOOKUP(B235,'[51]Mod. CE 2018_NEW_Benny'!$B$10:$D$494,3,FALSE)</f>
        <v>0</v>
      </c>
      <c r="E235" s="183"/>
      <c r="F235" s="183">
        <v>0</v>
      </c>
      <c r="G235" s="184" t="s">
        <v>1754</v>
      </c>
      <c r="H235" s="177" t="s">
        <v>1221</v>
      </c>
      <c r="I235" s="150">
        <f>VLOOKUP(B235,'[52]Mod. CE 2018_NEW_Benny'!$B$10:$D$494,3,FALSE)</f>
        <v>0</v>
      </c>
      <c r="K235" s="150">
        <f>VLOOKUP(B235,'[52]Mod. CE 2018_NEW_Benny'!$B$10:$F$494,5,FALSE)</f>
        <v>0</v>
      </c>
    </row>
    <row r="236" spans="2:11" x14ac:dyDescent="0.25">
      <c r="B236" s="181" t="s">
        <v>630</v>
      </c>
      <c r="C236" s="202" t="s">
        <v>1812</v>
      </c>
      <c r="D236" s="183">
        <f>VLOOKUP(B236,'[51]Mod. CE 2018_NEW_Benny'!$B$10:$D$494,3,FALSE)</f>
        <v>0</v>
      </c>
      <c r="E236" s="183"/>
      <c r="F236" s="183">
        <v>0</v>
      </c>
      <c r="G236" s="184" t="s">
        <v>1754</v>
      </c>
      <c r="H236" s="177" t="s">
        <v>1221</v>
      </c>
      <c r="I236" s="150">
        <f>VLOOKUP(B236,'[52]Mod. CE 2018_NEW_Benny'!$B$10:$D$494,3,FALSE)</f>
        <v>0</v>
      </c>
      <c r="K236" s="150">
        <f>VLOOKUP(B236,'[52]Mod. CE 2018_NEW_Benny'!$B$10:$F$494,5,FALSE)</f>
        <v>0</v>
      </c>
    </row>
    <row r="237" spans="2:11" x14ac:dyDescent="0.25">
      <c r="B237" s="181" t="s">
        <v>631</v>
      </c>
      <c r="C237" s="202" t="s">
        <v>1813</v>
      </c>
      <c r="D237" s="183">
        <f>VLOOKUP(B237,'[51]Mod. CE 2018_NEW_Benny'!$B$10:$D$494,3,FALSE)</f>
        <v>0</v>
      </c>
      <c r="E237" s="183"/>
      <c r="F237" s="183">
        <v>0</v>
      </c>
      <c r="G237" s="184" t="s">
        <v>1754</v>
      </c>
      <c r="H237" s="177" t="s">
        <v>1221</v>
      </c>
      <c r="I237" s="150">
        <f>VLOOKUP(B237,'[52]Mod. CE 2018_NEW_Benny'!$B$10:$D$494,3,FALSE)</f>
        <v>0</v>
      </c>
      <c r="K237" s="150">
        <f>VLOOKUP(B237,'[52]Mod. CE 2018_NEW_Benny'!$B$10:$F$494,5,FALSE)</f>
        <v>0</v>
      </c>
    </row>
    <row r="238" spans="2:11" x14ac:dyDescent="0.25">
      <c r="B238" s="173" t="s">
        <v>632</v>
      </c>
      <c r="C238" s="216" t="s">
        <v>633</v>
      </c>
      <c r="D238" s="217">
        <f>VLOOKUP(B238,'[51]Mod. CE 2018_NEW_Benny'!$B$10:$D$494,3,FALSE)</f>
        <v>10664723.610000001</v>
      </c>
      <c r="E238" s="217"/>
      <c r="F238" s="217">
        <v>6417408.9099999992</v>
      </c>
      <c r="G238" s="218" t="s">
        <v>1754</v>
      </c>
      <c r="H238" s="177" t="s">
        <v>1214</v>
      </c>
      <c r="I238" s="150">
        <f>VLOOKUP(B238,'[52]Mod. CE 2018_NEW_Benny'!$B$10:$D$494,3,FALSE)</f>
        <v>10664723.610000001</v>
      </c>
      <c r="K238" s="150">
        <f>VLOOKUP(B238,'[52]Mod. CE 2018_NEW_Benny'!$B$10:$F$494,5,FALSE)</f>
        <v>6417408.9099999992</v>
      </c>
    </row>
    <row r="239" spans="2:11" x14ac:dyDescent="0.25">
      <c r="B239" s="181" t="s">
        <v>634</v>
      </c>
      <c r="C239" s="202" t="s">
        <v>635</v>
      </c>
      <c r="D239" s="183">
        <f>VLOOKUP(B239,'[51]Mod. CE 2018_NEW_Benny'!$B$10:$D$494,3,FALSE)</f>
        <v>473184.14</v>
      </c>
      <c r="E239" s="183"/>
      <c r="F239" s="183">
        <v>473184.14</v>
      </c>
      <c r="G239" s="184" t="s">
        <v>1754</v>
      </c>
      <c r="H239" s="177" t="s">
        <v>1221</v>
      </c>
      <c r="I239" s="150">
        <f>VLOOKUP(B239,'[52]Mod. CE 2018_NEW_Benny'!$B$10:$D$494,3,FALSE)</f>
        <v>473184.14</v>
      </c>
      <c r="K239" s="150">
        <f>VLOOKUP(B239,'[52]Mod. CE 2018_NEW_Benny'!$B$10:$F$494,5,FALSE)</f>
        <v>473184.14</v>
      </c>
    </row>
    <row r="240" spans="2:11" x14ac:dyDescent="0.25">
      <c r="B240" s="181" t="s">
        <v>637</v>
      </c>
      <c r="C240" s="202" t="s">
        <v>638</v>
      </c>
      <c r="D240" s="183">
        <f>VLOOKUP(B240,'[51]Mod. CE 2018_NEW_Benny'!$B$10:$D$494,3,FALSE)</f>
        <v>59812.27</v>
      </c>
      <c r="E240" s="183"/>
      <c r="F240" s="183">
        <v>59812.27</v>
      </c>
      <c r="G240" s="184" t="s">
        <v>1754</v>
      </c>
      <c r="H240" s="177" t="s">
        <v>1221</v>
      </c>
      <c r="I240" s="150">
        <f>VLOOKUP(B240,'[52]Mod. CE 2018_NEW_Benny'!$B$10:$D$494,3,FALSE)</f>
        <v>59812.27</v>
      </c>
      <c r="K240" s="150">
        <f>VLOOKUP(B240,'[52]Mod. CE 2018_NEW_Benny'!$B$10:$F$494,5,FALSE)</f>
        <v>59812.27</v>
      </c>
    </row>
    <row r="241" spans="2:11" x14ac:dyDescent="0.25">
      <c r="B241" s="181" t="s">
        <v>640</v>
      </c>
      <c r="C241" s="202" t="s">
        <v>641</v>
      </c>
      <c r="D241" s="183">
        <f>VLOOKUP(B241,'[51]Mod. CE 2018_NEW_Benny'!$B$10:$D$494,3,FALSE)</f>
        <v>0</v>
      </c>
      <c r="E241" s="183"/>
      <c r="F241" s="183">
        <v>0</v>
      </c>
      <c r="G241" s="184" t="s">
        <v>1754</v>
      </c>
      <c r="H241" s="177" t="s">
        <v>1221</v>
      </c>
      <c r="I241" s="150">
        <f>VLOOKUP(B241,'[52]Mod. CE 2018_NEW_Benny'!$B$10:$D$494,3,FALSE)</f>
        <v>0</v>
      </c>
      <c r="K241" s="150">
        <f>VLOOKUP(B241,'[52]Mod. CE 2018_NEW_Benny'!$B$10:$F$494,5,FALSE)</f>
        <v>0</v>
      </c>
    </row>
    <row r="242" spans="2:11" x14ac:dyDescent="0.25">
      <c r="B242" s="181" t="s">
        <v>642</v>
      </c>
      <c r="C242" s="202" t="s">
        <v>643</v>
      </c>
      <c r="D242" s="183">
        <f>VLOOKUP(B242,'[51]Mod. CE 2018_NEW_Benny'!$B$10:$D$494,3,FALSE)</f>
        <v>3119122.94</v>
      </c>
      <c r="E242" s="183"/>
      <c r="F242" s="183">
        <v>3119122.94</v>
      </c>
      <c r="G242" s="184" t="s">
        <v>1754</v>
      </c>
      <c r="H242" s="177" t="s">
        <v>1221</v>
      </c>
      <c r="I242" s="150">
        <f>VLOOKUP(B242,'[52]Mod. CE 2018_NEW_Benny'!$B$10:$D$494,3,FALSE)</f>
        <v>3119122.94</v>
      </c>
      <c r="K242" s="150">
        <f>VLOOKUP(B242,'[52]Mod. CE 2018_NEW_Benny'!$B$10:$F$494,5,FALSE)</f>
        <v>3119122.94</v>
      </c>
    </row>
    <row r="243" spans="2:11" x14ac:dyDescent="0.25">
      <c r="B243" s="181" t="s">
        <v>644</v>
      </c>
      <c r="C243" s="202" t="s">
        <v>645</v>
      </c>
      <c r="D243" s="183">
        <f>VLOOKUP(B243,'[51]Mod. CE 2018_NEW_Benny'!$B$10:$D$494,3,FALSE)</f>
        <v>6999820.96</v>
      </c>
      <c r="E243" s="183">
        <v>4247314.7</v>
      </c>
      <c r="F243" s="183">
        <f>+D243-E243</f>
        <v>2752506.26</v>
      </c>
      <c r="G243" s="184" t="s">
        <v>1754</v>
      </c>
      <c r="H243" s="177" t="s">
        <v>1221</v>
      </c>
      <c r="I243" s="150">
        <f>VLOOKUP(B243,'[52]Mod. CE 2018_NEW_Benny'!$B$10:$D$494,3,FALSE)</f>
        <v>6999820.96</v>
      </c>
      <c r="K243" s="150">
        <f>VLOOKUP(B243,'[52]Mod. CE 2018_NEW_Benny'!$B$10:$F$494,5,FALSE)</f>
        <v>2752506.26</v>
      </c>
    </row>
    <row r="244" spans="2:11" x14ac:dyDescent="0.25">
      <c r="B244" s="181" t="s">
        <v>653</v>
      </c>
      <c r="C244" s="202" t="s">
        <v>1814</v>
      </c>
      <c r="D244" s="183">
        <f>VLOOKUP(B244,'[51]Mod. CE 2018_NEW_Benny'!$B$10:$D$494,3,FALSE)</f>
        <v>12783.3</v>
      </c>
      <c r="E244" s="183"/>
      <c r="F244" s="183">
        <v>12783.3</v>
      </c>
      <c r="G244" s="184" t="s">
        <v>1754</v>
      </c>
      <c r="H244" s="177" t="s">
        <v>1221</v>
      </c>
      <c r="I244" s="150">
        <f>VLOOKUP(B244,'[52]Mod. CE 2018_NEW_Benny'!$B$10:$D$494,3,FALSE)</f>
        <v>12783.3</v>
      </c>
      <c r="K244" s="150">
        <f>VLOOKUP(B244,'[52]Mod. CE 2018_NEW_Benny'!$B$10:$F$494,5,FALSE)</f>
        <v>12783.3</v>
      </c>
    </row>
    <row r="245" spans="2:11" x14ac:dyDescent="0.25">
      <c r="B245" s="173" t="s">
        <v>655</v>
      </c>
      <c r="C245" s="216" t="s">
        <v>656</v>
      </c>
      <c r="D245" s="217">
        <f>VLOOKUP(B245,'[51]Mod. CE 2018_NEW_Benny'!$B$10:$D$494,3,FALSE)</f>
        <v>4872961</v>
      </c>
      <c r="E245" s="217"/>
      <c r="F245" s="217">
        <v>4872961</v>
      </c>
      <c r="G245" s="218" t="s">
        <v>1754</v>
      </c>
      <c r="H245" s="177" t="s">
        <v>1214</v>
      </c>
      <c r="I245" s="150">
        <f>VLOOKUP(B245,'[52]Mod. CE 2018_NEW_Benny'!$B$10:$D$494,3,FALSE)</f>
        <v>4872961</v>
      </c>
      <c r="K245" s="150">
        <f>VLOOKUP(B245,'[52]Mod. CE 2018_NEW_Benny'!$B$10:$F$494,5,FALSE)</f>
        <v>4872961</v>
      </c>
    </row>
    <row r="246" spans="2:11" x14ac:dyDescent="0.25">
      <c r="B246" s="181" t="s">
        <v>657</v>
      </c>
      <c r="C246" s="202" t="s">
        <v>1815</v>
      </c>
      <c r="D246" s="183">
        <f>VLOOKUP(B246,'[51]Mod. CE 2018_NEW_Benny'!$B$10:$D$494,3,FALSE)</f>
        <v>62794.8</v>
      </c>
      <c r="E246" s="183"/>
      <c r="F246" s="183">
        <v>62794.8</v>
      </c>
      <c r="G246" s="184" t="s">
        <v>1754</v>
      </c>
      <c r="H246" s="177" t="s">
        <v>1221</v>
      </c>
      <c r="I246" s="150">
        <f>VLOOKUP(B246,'[52]Mod. CE 2018_NEW_Benny'!$B$10:$D$494,3,FALSE)</f>
        <v>62794.8</v>
      </c>
      <c r="K246" s="150">
        <f>VLOOKUP(B246,'[52]Mod. CE 2018_NEW_Benny'!$B$10:$F$494,5,FALSE)</f>
        <v>62794.8</v>
      </c>
    </row>
    <row r="247" spans="2:11" x14ac:dyDescent="0.25">
      <c r="B247" s="181" t="s">
        <v>658</v>
      </c>
      <c r="C247" s="202" t="s">
        <v>659</v>
      </c>
      <c r="D247" s="183">
        <f>VLOOKUP(B247,'[51]Mod. CE 2018_NEW_Benny'!$B$10:$D$494,3,FALSE)</f>
        <v>0</v>
      </c>
      <c r="E247" s="183"/>
      <c r="F247" s="183">
        <v>0</v>
      </c>
      <c r="G247" s="184" t="s">
        <v>1754</v>
      </c>
      <c r="H247" s="177" t="s">
        <v>1221</v>
      </c>
      <c r="I247" s="150">
        <f>VLOOKUP(B247,'[52]Mod. CE 2018_NEW_Benny'!$B$10:$D$494,3,FALSE)</f>
        <v>0</v>
      </c>
      <c r="K247" s="150">
        <f>VLOOKUP(B247,'[52]Mod. CE 2018_NEW_Benny'!$B$10:$F$494,5,FALSE)</f>
        <v>0</v>
      </c>
    </row>
    <row r="248" spans="2:11" ht="24" x14ac:dyDescent="0.25">
      <c r="B248" s="181" t="s">
        <v>660</v>
      </c>
      <c r="C248" s="219" t="s">
        <v>661</v>
      </c>
      <c r="D248" s="220">
        <f>VLOOKUP(B248,'[51]Mod. CE 2018_NEW_Benny'!$B$10:$D$494,3,FALSE)</f>
        <v>3983685.67</v>
      </c>
      <c r="E248" s="220"/>
      <c r="F248" s="220">
        <v>3983685.67</v>
      </c>
      <c r="G248" s="221" t="s">
        <v>1754</v>
      </c>
      <c r="H248" s="177" t="s">
        <v>1214</v>
      </c>
      <c r="I248" s="150">
        <f>VLOOKUP(B248,'[52]Mod. CE 2018_NEW_Benny'!$B$10:$D$494,3,FALSE)</f>
        <v>3983685.67</v>
      </c>
      <c r="K248" s="150">
        <f>VLOOKUP(B248,'[52]Mod. CE 2018_NEW_Benny'!$B$10:$F$494,5,FALSE)</f>
        <v>3983685.67</v>
      </c>
    </row>
    <row r="249" spans="2:11" x14ac:dyDescent="0.25">
      <c r="B249" s="181" t="s">
        <v>662</v>
      </c>
      <c r="C249" s="198" t="s">
        <v>1816</v>
      </c>
      <c r="D249" s="189">
        <f>VLOOKUP(B249,'[51]Mod. CE 2018_NEW_Benny'!$B$10:$D$494,3,FALSE)</f>
        <v>2798756.11</v>
      </c>
      <c r="E249" s="189"/>
      <c r="F249" s="189">
        <v>2798756.11</v>
      </c>
      <c r="G249" s="190" t="s">
        <v>1754</v>
      </c>
      <c r="H249" s="177" t="s">
        <v>1221</v>
      </c>
      <c r="I249" s="150">
        <f>VLOOKUP(B249,'[52]Mod. CE 2018_NEW_Benny'!$B$10:$D$494,3,FALSE)</f>
        <v>2798756.11</v>
      </c>
      <c r="K249" s="150">
        <f>VLOOKUP(B249,'[52]Mod. CE 2018_NEW_Benny'!$B$10:$F$494,5,FALSE)</f>
        <v>2798756.11</v>
      </c>
    </row>
    <row r="250" spans="2:11" x14ac:dyDescent="0.25">
      <c r="B250" s="181" t="s">
        <v>663</v>
      </c>
      <c r="C250" s="198" t="s">
        <v>664</v>
      </c>
      <c r="D250" s="189">
        <f>VLOOKUP(B250,'[51]Mod. CE 2018_NEW_Benny'!$B$10:$D$494,3,FALSE)</f>
        <v>0</v>
      </c>
      <c r="E250" s="189"/>
      <c r="F250" s="189">
        <v>0</v>
      </c>
      <c r="G250" s="190" t="s">
        <v>1754</v>
      </c>
      <c r="H250" s="177" t="s">
        <v>1221</v>
      </c>
      <c r="I250" s="150">
        <f>VLOOKUP(B250,'[52]Mod. CE 2018_NEW_Benny'!$B$10:$D$494,3,FALSE)</f>
        <v>0</v>
      </c>
      <c r="K250" s="150">
        <f>VLOOKUP(B250,'[52]Mod. CE 2018_NEW_Benny'!$B$10:$F$494,5,FALSE)</f>
        <v>0</v>
      </c>
    </row>
    <row r="251" spans="2:11" x14ac:dyDescent="0.25">
      <c r="B251" s="181" t="s">
        <v>665</v>
      </c>
      <c r="C251" s="198" t="s">
        <v>1817</v>
      </c>
      <c r="D251" s="189">
        <f>VLOOKUP(B251,'[51]Mod. CE 2018_NEW_Benny'!$B$10:$D$494,3,FALSE)</f>
        <v>62900.630000000005</v>
      </c>
      <c r="E251" s="189"/>
      <c r="F251" s="189">
        <v>62900.630000000005</v>
      </c>
      <c r="G251" s="190" t="s">
        <v>1754</v>
      </c>
      <c r="H251" s="177" t="s">
        <v>1221</v>
      </c>
      <c r="I251" s="150">
        <f>VLOOKUP(B251,'[52]Mod. CE 2018_NEW_Benny'!$B$10:$D$494,3,FALSE)</f>
        <v>62900.630000000005</v>
      </c>
      <c r="K251" s="150">
        <f>VLOOKUP(B251,'[52]Mod. CE 2018_NEW_Benny'!$B$10:$F$494,5,FALSE)</f>
        <v>62900.630000000005</v>
      </c>
    </row>
    <row r="252" spans="2:11" x14ac:dyDescent="0.25">
      <c r="B252" s="181" t="s">
        <v>666</v>
      </c>
      <c r="C252" s="198" t="s">
        <v>667</v>
      </c>
      <c r="D252" s="189">
        <f>VLOOKUP(B252,'[51]Mod. CE 2018_NEW_Benny'!$B$10:$D$494,3,FALSE)</f>
        <v>0</v>
      </c>
      <c r="E252" s="189"/>
      <c r="F252" s="189">
        <v>0</v>
      </c>
      <c r="G252" s="190" t="s">
        <v>1754</v>
      </c>
      <c r="H252" s="177" t="s">
        <v>1221</v>
      </c>
      <c r="I252" s="150">
        <f>VLOOKUP(B252,'[52]Mod. CE 2018_NEW_Benny'!$B$10:$D$494,3,FALSE)</f>
        <v>0</v>
      </c>
      <c r="K252" s="150">
        <f>VLOOKUP(B252,'[52]Mod. CE 2018_NEW_Benny'!$B$10:$F$494,5,FALSE)</f>
        <v>0</v>
      </c>
    </row>
    <row r="253" spans="2:11" x14ac:dyDescent="0.25">
      <c r="B253" s="181" t="s">
        <v>668</v>
      </c>
      <c r="C253" s="198" t="s">
        <v>669</v>
      </c>
      <c r="D253" s="189">
        <f>VLOOKUP(B253,'[51]Mod. CE 2018_NEW_Benny'!$B$10:$D$494,3,FALSE)</f>
        <v>288141.59999999998</v>
      </c>
      <c r="E253" s="189"/>
      <c r="F253" s="189">
        <v>288141.59999999998</v>
      </c>
      <c r="G253" s="190" t="s">
        <v>1754</v>
      </c>
      <c r="H253" s="177" t="s">
        <v>1221</v>
      </c>
      <c r="I253" s="150">
        <f>VLOOKUP(B253,'[52]Mod. CE 2018_NEW_Benny'!$B$10:$D$494,3,FALSE)</f>
        <v>288141.59999999998</v>
      </c>
      <c r="K253" s="150">
        <f>VLOOKUP(B253,'[52]Mod. CE 2018_NEW_Benny'!$B$10:$F$494,5,FALSE)</f>
        <v>288141.59999999998</v>
      </c>
    </row>
    <row r="254" spans="2:11" x14ac:dyDescent="0.25">
      <c r="B254" s="181" t="s">
        <v>671</v>
      </c>
      <c r="C254" s="198" t="s">
        <v>672</v>
      </c>
      <c r="D254" s="189">
        <f>VLOOKUP(B254,'[51]Mod. CE 2018_NEW_Benny'!$B$10:$D$494,3,FALSE)</f>
        <v>833887.33000000007</v>
      </c>
      <c r="E254" s="189"/>
      <c r="F254" s="189">
        <v>833887.33000000007</v>
      </c>
      <c r="G254" s="190" t="s">
        <v>1754</v>
      </c>
      <c r="H254" s="177" t="s">
        <v>1221</v>
      </c>
      <c r="I254" s="150">
        <f>VLOOKUP(B254,'[52]Mod. CE 2018_NEW_Benny'!$B$10:$D$494,3,FALSE)</f>
        <v>833887.33000000007</v>
      </c>
      <c r="K254" s="150">
        <f>VLOOKUP(B254,'[52]Mod. CE 2018_NEW_Benny'!$B$10:$F$494,5,FALSE)</f>
        <v>833887.33000000007</v>
      </c>
    </row>
    <row r="255" spans="2:11" x14ac:dyDescent="0.25">
      <c r="B255" s="181" t="s">
        <v>673</v>
      </c>
      <c r="C255" s="219" t="s">
        <v>674</v>
      </c>
      <c r="D255" s="220">
        <f>VLOOKUP(B255,'[51]Mod. CE 2018_NEW_Benny'!$B$10:$D$494,3,FALSE)</f>
        <v>826480.53</v>
      </c>
      <c r="E255" s="220"/>
      <c r="F255" s="220">
        <v>826480.53</v>
      </c>
      <c r="G255" s="221" t="s">
        <v>1754</v>
      </c>
      <c r="H255" s="177" t="s">
        <v>1214</v>
      </c>
      <c r="I255" s="150">
        <f>VLOOKUP(B255,'[52]Mod. CE 2018_NEW_Benny'!$B$10:$D$494,3,FALSE)</f>
        <v>826480.53</v>
      </c>
      <c r="K255" s="150">
        <f>VLOOKUP(B255,'[52]Mod. CE 2018_NEW_Benny'!$B$10:$F$494,5,FALSE)</f>
        <v>826480.53</v>
      </c>
    </row>
    <row r="256" spans="2:11" x14ac:dyDescent="0.25">
      <c r="B256" s="181" t="s">
        <v>675</v>
      </c>
      <c r="C256" s="198" t="s">
        <v>1818</v>
      </c>
      <c r="D256" s="189">
        <f>VLOOKUP(B256,'[51]Mod. CE 2018_NEW_Benny'!$B$10:$D$494,3,FALSE)</f>
        <v>0</v>
      </c>
      <c r="E256" s="189"/>
      <c r="F256" s="189">
        <v>0</v>
      </c>
      <c r="G256" s="190" t="s">
        <v>1754</v>
      </c>
      <c r="H256" s="177" t="s">
        <v>1221</v>
      </c>
      <c r="I256" s="150">
        <f>VLOOKUP(B256,'[52]Mod. CE 2018_NEW_Benny'!$B$10:$D$494,3,FALSE)</f>
        <v>0</v>
      </c>
      <c r="K256" s="150">
        <f>VLOOKUP(B256,'[52]Mod. CE 2018_NEW_Benny'!$B$10:$F$494,5,FALSE)</f>
        <v>0</v>
      </c>
    </row>
    <row r="257" spans="2:11" x14ac:dyDescent="0.25">
      <c r="B257" s="181" t="s">
        <v>676</v>
      </c>
      <c r="C257" s="198" t="s">
        <v>677</v>
      </c>
      <c r="D257" s="189">
        <f>VLOOKUP(B257,'[51]Mod. CE 2018_NEW_Benny'!$B$10:$D$494,3,FALSE)</f>
        <v>553598.76</v>
      </c>
      <c r="E257" s="189"/>
      <c r="F257" s="189">
        <v>553598.76</v>
      </c>
      <c r="G257" s="190" t="s">
        <v>1754</v>
      </c>
      <c r="H257" s="177" t="s">
        <v>1221</v>
      </c>
      <c r="I257" s="150">
        <f>VLOOKUP(B257,'[52]Mod. CE 2018_NEW_Benny'!$B$10:$D$494,3,FALSE)</f>
        <v>553598.76</v>
      </c>
      <c r="K257" s="150">
        <f>VLOOKUP(B257,'[52]Mod. CE 2018_NEW_Benny'!$B$10:$F$494,5,FALSE)</f>
        <v>553598.76</v>
      </c>
    </row>
    <row r="258" spans="2:11" x14ac:dyDescent="0.25">
      <c r="B258" s="181" t="s">
        <v>678</v>
      </c>
      <c r="C258" s="198" t="s">
        <v>1819</v>
      </c>
      <c r="D258" s="189">
        <f>VLOOKUP(B258,'[51]Mod. CE 2018_NEW_Benny'!$B$10:$D$494,3,FALSE)</f>
        <v>272881.77</v>
      </c>
      <c r="E258" s="189"/>
      <c r="F258" s="189">
        <v>272881.77</v>
      </c>
      <c r="G258" s="190" t="s">
        <v>1754</v>
      </c>
      <c r="H258" s="177" t="s">
        <v>1221</v>
      </c>
      <c r="I258" s="150">
        <f>VLOOKUP(B258,'[52]Mod. CE 2018_NEW_Benny'!$B$10:$D$494,3,FALSE)</f>
        <v>272881.77</v>
      </c>
      <c r="K258" s="150">
        <f>VLOOKUP(B258,'[52]Mod. CE 2018_NEW_Benny'!$B$10:$F$494,5,FALSE)</f>
        <v>272881.77</v>
      </c>
    </row>
    <row r="259" spans="2:11" x14ac:dyDescent="0.25">
      <c r="B259" s="173" t="s">
        <v>679</v>
      </c>
      <c r="C259" s="216" t="s">
        <v>680</v>
      </c>
      <c r="D259" s="217">
        <f>VLOOKUP(B259,'[51]Mod. CE 2018_NEW_Benny'!$B$10:$D$494,3,FALSE)</f>
        <v>5904680.2300000004</v>
      </c>
      <c r="E259" s="217"/>
      <c r="F259" s="217">
        <v>5904680.2300000004</v>
      </c>
      <c r="G259" s="218" t="s">
        <v>1754</v>
      </c>
      <c r="H259" s="177" t="s">
        <v>1214</v>
      </c>
      <c r="I259" s="150">
        <f>VLOOKUP(B259,'[52]Mod. CE 2018_NEW_Benny'!$B$10:$D$494,3,FALSE)</f>
        <v>5904680.2300000004</v>
      </c>
      <c r="K259" s="150">
        <f>VLOOKUP(B259,'[52]Mod. CE 2018_NEW_Benny'!$B$10:$F$494,5,FALSE)</f>
        <v>5904680.2300000004</v>
      </c>
    </row>
    <row r="260" spans="2:11" ht="24" x14ac:dyDescent="0.25">
      <c r="B260" s="181" t="s">
        <v>681</v>
      </c>
      <c r="C260" s="202" t="s">
        <v>1820</v>
      </c>
      <c r="D260" s="183">
        <f>VLOOKUP(B260,'[51]Mod. CE 2018_NEW_Benny'!$B$10:$D$494,3,FALSE)</f>
        <v>678259.10000000009</v>
      </c>
      <c r="E260" s="183"/>
      <c r="F260" s="183">
        <v>678259.10000000009</v>
      </c>
      <c r="G260" s="184" t="s">
        <v>1754</v>
      </c>
      <c r="H260" s="177" t="s">
        <v>1221</v>
      </c>
      <c r="I260" s="150">
        <f>VLOOKUP(B260,'[52]Mod. CE 2018_NEW_Benny'!$B$10:$D$494,3,FALSE)</f>
        <v>678259.10000000009</v>
      </c>
      <c r="K260" s="150">
        <f>VLOOKUP(B260,'[52]Mod. CE 2018_NEW_Benny'!$B$10:$F$494,5,FALSE)</f>
        <v>678259.10000000009</v>
      </c>
    </row>
    <row r="261" spans="2:11" ht="24" x14ac:dyDescent="0.25">
      <c r="B261" s="181" t="s">
        <v>682</v>
      </c>
      <c r="C261" s="202" t="s">
        <v>683</v>
      </c>
      <c r="D261" s="183">
        <f>VLOOKUP(B261,'[51]Mod. CE 2018_NEW_Benny'!$B$10:$D$494,3,FALSE)</f>
        <v>0</v>
      </c>
      <c r="E261" s="183"/>
      <c r="F261" s="183">
        <v>0</v>
      </c>
      <c r="G261" s="184" t="s">
        <v>1754</v>
      </c>
      <c r="H261" s="177" t="s">
        <v>1221</v>
      </c>
      <c r="I261" s="150">
        <f>VLOOKUP(B261,'[52]Mod. CE 2018_NEW_Benny'!$B$10:$D$494,3,FALSE)</f>
        <v>0</v>
      </c>
      <c r="K261" s="150">
        <f>VLOOKUP(B261,'[52]Mod. CE 2018_NEW_Benny'!$B$10:$F$494,5,FALSE)</f>
        <v>0</v>
      </c>
    </row>
    <row r="262" spans="2:11" x14ac:dyDescent="0.25">
      <c r="B262" s="181" t="s">
        <v>684</v>
      </c>
      <c r="C262" s="202" t="s">
        <v>1821</v>
      </c>
      <c r="D262" s="183">
        <f>VLOOKUP(B262,'[51]Mod. CE 2018_NEW_Benny'!$B$10:$D$494,3,FALSE)</f>
        <v>84422.39</v>
      </c>
      <c r="E262" s="183"/>
      <c r="F262" s="183">
        <v>84422.39</v>
      </c>
      <c r="G262" s="184" t="s">
        <v>1754</v>
      </c>
      <c r="H262" s="177" t="s">
        <v>1221</v>
      </c>
      <c r="I262" s="150">
        <f>VLOOKUP(B262,'[52]Mod. CE 2018_NEW_Benny'!$B$10:$D$494,3,FALSE)</f>
        <v>84422.39</v>
      </c>
      <c r="K262" s="150">
        <f>VLOOKUP(B262,'[52]Mod. CE 2018_NEW_Benny'!$B$10:$F$494,5,FALSE)</f>
        <v>84422.39</v>
      </c>
    </row>
    <row r="263" spans="2:11" x14ac:dyDescent="0.25">
      <c r="B263" s="181" t="s">
        <v>685</v>
      </c>
      <c r="C263" s="202" t="s">
        <v>686</v>
      </c>
      <c r="D263" s="183">
        <f>VLOOKUP(B263,'[51]Mod. CE 2018_NEW_Benny'!$B$10:$D$494,3,FALSE)</f>
        <v>5141998.74</v>
      </c>
      <c r="E263" s="183"/>
      <c r="F263" s="183">
        <v>5141998.74</v>
      </c>
      <c r="G263" s="184" t="s">
        <v>1754</v>
      </c>
      <c r="H263" s="177" t="s">
        <v>1221</v>
      </c>
      <c r="I263" s="150">
        <f>VLOOKUP(B263,'[52]Mod. CE 2018_NEW_Benny'!$B$10:$D$494,3,FALSE)</f>
        <v>5141998.74</v>
      </c>
      <c r="K263" s="150">
        <f>VLOOKUP(B263,'[52]Mod. CE 2018_NEW_Benny'!$B$10:$F$494,5,FALSE)</f>
        <v>5141998.74</v>
      </c>
    </row>
    <row r="264" spans="2:11" x14ac:dyDescent="0.25">
      <c r="B264" s="181" t="s">
        <v>689</v>
      </c>
      <c r="C264" s="202" t="s">
        <v>690</v>
      </c>
      <c r="D264" s="183">
        <f>VLOOKUP(B264,'[51]Mod. CE 2018_NEW_Benny'!$B$10:$D$494,3,FALSE)</f>
        <v>0</v>
      </c>
      <c r="E264" s="183"/>
      <c r="F264" s="183">
        <v>0</v>
      </c>
      <c r="G264" s="184" t="s">
        <v>1754</v>
      </c>
      <c r="H264" s="177" t="s">
        <v>1221</v>
      </c>
      <c r="I264" s="150">
        <f>VLOOKUP(B264,'[52]Mod. CE 2018_NEW_Benny'!$B$10:$D$494,3,FALSE)</f>
        <v>0</v>
      </c>
      <c r="K264" s="150">
        <f>VLOOKUP(B264,'[52]Mod. CE 2018_NEW_Benny'!$B$10:$F$494,5,FALSE)</f>
        <v>0</v>
      </c>
    </row>
    <row r="265" spans="2:11" x14ac:dyDescent="0.25">
      <c r="B265" s="173" t="s">
        <v>691</v>
      </c>
      <c r="C265" s="216" t="s">
        <v>692</v>
      </c>
      <c r="D265" s="217">
        <f>VLOOKUP(B265,'[51]Mod. CE 2018_NEW_Benny'!$B$10:$D$494,3,FALSE)</f>
        <v>0</v>
      </c>
      <c r="E265" s="217"/>
      <c r="F265" s="217">
        <v>0</v>
      </c>
      <c r="G265" s="218" t="s">
        <v>1754</v>
      </c>
      <c r="H265" s="177" t="s">
        <v>1221</v>
      </c>
      <c r="I265" s="150">
        <f>VLOOKUP(B265,'[52]Mod. CE 2018_NEW_Benny'!$B$10:$D$494,3,FALSE)</f>
        <v>0</v>
      </c>
      <c r="K265" s="150">
        <f>VLOOKUP(B265,'[52]Mod. CE 2018_NEW_Benny'!$B$10:$F$494,5,FALSE)</f>
        <v>0</v>
      </c>
    </row>
    <row r="266" spans="2:11" x14ac:dyDescent="0.25">
      <c r="B266" s="173" t="s">
        <v>693</v>
      </c>
      <c r="C266" s="178" t="s">
        <v>694</v>
      </c>
      <c r="D266" s="179">
        <f>VLOOKUP(B266,'[51]Mod. CE 2018_NEW_Benny'!$B$10:$D$494,3,FALSE)</f>
        <v>31327872.640000004</v>
      </c>
      <c r="E266" s="179"/>
      <c r="F266" s="179">
        <v>31327872.640000004</v>
      </c>
      <c r="G266" s="180" t="s">
        <v>1754</v>
      </c>
      <c r="H266" s="177" t="s">
        <v>1214</v>
      </c>
      <c r="I266" s="150">
        <f>VLOOKUP(B266,'[52]Mod. CE 2018_NEW_Benny'!$B$10:$D$494,3,FALSE)</f>
        <v>31327872.640000004</v>
      </c>
      <c r="K266" s="150">
        <f>VLOOKUP(B266,'[52]Mod. CE 2018_NEW_Benny'!$B$10:$F$494,5,FALSE)</f>
        <v>31327872.640000004</v>
      </c>
    </row>
    <row r="267" spans="2:11" x14ac:dyDescent="0.25">
      <c r="B267" s="173" t="s">
        <v>695</v>
      </c>
      <c r="C267" s="216" t="s">
        <v>696</v>
      </c>
      <c r="D267" s="217">
        <f>VLOOKUP(B267,'[51]Mod. CE 2018_NEW_Benny'!$B$10:$D$494,3,FALSE)</f>
        <v>30251166.480000004</v>
      </c>
      <c r="E267" s="217"/>
      <c r="F267" s="217">
        <v>30251166.480000004</v>
      </c>
      <c r="G267" s="218" t="s">
        <v>1754</v>
      </c>
      <c r="H267" s="177" t="s">
        <v>1214</v>
      </c>
      <c r="I267" s="150">
        <f>VLOOKUP(B267,'[52]Mod. CE 2018_NEW_Benny'!$B$10:$D$494,3,FALSE)</f>
        <v>30251166.480000004</v>
      </c>
      <c r="K267" s="150">
        <f>VLOOKUP(B267,'[52]Mod. CE 2018_NEW_Benny'!$B$10:$F$494,5,FALSE)</f>
        <v>30251166.480000004</v>
      </c>
    </row>
    <row r="268" spans="2:11" x14ac:dyDescent="0.25">
      <c r="B268" s="181" t="s">
        <v>697</v>
      </c>
      <c r="C268" s="202" t="s">
        <v>698</v>
      </c>
      <c r="D268" s="183">
        <f>VLOOKUP(B268,'[51]Mod. CE 2018_NEW_Benny'!$B$10:$D$494,3,FALSE)</f>
        <v>781783.33</v>
      </c>
      <c r="E268" s="183"/>
      <c r="F268" s="183">
        <v>781783.33</v>
      </c>
      <c r="G268" s="184" t="s">
        <v>1754</v>
      </c>
      <c r="H268" s="177" t="s">
        <v>1221</v>
      </c>
      <c r="I268" s="150">
        <f>VLOOKUP(B268,'[52]Mod. CE 2018_NEW_Benny'!$B$10:$D$494,3,FALSE)</f>
        <v>781783.33</v>
      </c>
      <c r="K268" s="150">
        <f>VLOOKUP(B268,'[52]Mod. CE 2018_NEW_Benny'!$B$10:$F$494,5,FALSE)</f>
        <v>781783.33</v>
      </c>
    </row>
    <row r="269" spans="2:11" x14ac:dyDescent="0.25">
      <c r="B269" s="181" t="s">
        <v>700</v>
      </c>
      <c r="C269" s="202" t="s">
        <v>701</v>
      </c>
      <c r="D269" s="183">
        <f>VLOOKUP(B269,'[51]Mod. CE 2018_NEW_Benny'!$B$10:$D$494,3,FALSE)</f>
        <v>4515946.4800000004</v>
      </c>
      <c r="E269" s="183"/>
      <c r="F269" s="183">
        <v>4515946.4800000004</v>
      </c>
      <c r="G269" s="184" t="s">
        <v>1754</v>
      </c>
      <c r="H269" s="177" t="s">
        <v>1221</v>
      </c>
      <c r="I269" s="150">
        <f>VLOOKUP(B269,'[52]Mod. CE 2018_NEW_Benny'!$B$10:$D$494,3,FALSE)</f>
        <v>4515946.4800000004</v>
      </c>
      <c r="K269" s="150">
        <f>VLOOKUP(B269,'[52]Mod. CE 2018_NEW_Benny'!$B$10:$F$494,5,FALSE)</f>
        <v>4515946.4800000004</v>
      </c>
    </row>
    <row r="270" spans="2:11" x14ac:dyDescent="0.25">
      <c r="B270" s="181" t="s">
        <v>703</v>
      </c>
      <c r="C270" s="202" t="s">
        <v>704</v>
      </c>
      <c r="D270" s="183">
        <f>VLOOKUP(B270,'[51]Mod. CE 2018_NEW_Benny'!$B$10:$D$494,3,FALSE)</f>
        <v>3309581.71</v>
      </c>
      <c r="E270" s="183"/>
      <c r="F270" s="183">
        <v>3309581.71</v>
      </c>
      <c r="G270" s="184" t="s">
        <v>1754</v>
      </c>
      <c r="H270" s="177" t="s">
        <v>1221</v>
      </c>
      <c r="I270" s="150">
        <f>VLOOKUP(B270,'[52]Mod. CE 2018_NEW_Benny'!$B$10:$D$494,3,FALSE)</f>
        <v>3309581.71</v>
      </c>
      <c r="K270" s="150">
        <f>VLOOKUP(B270,'[52]Mod. CE 2018_NEW_Benny'!$B$10:$F$494,5,FALSE)</f>
        <v>3309581.71</v>
      </c>
    </row>
    <row r="271" spans="2:11" x14ac:dyDescent="0.25">
      <c r="B271" s="181" t="s">
        <v>706</v>
      </c>
      <c r="C271" s="202" t="s">
        <v>707</v>
      </c>
      <c r="D271" s="183">
        <f>VLOOKUP(B271,'[51]Mod. CE 2018_NEW_Benny'!$B$10:$D$494,3,FALSE)</f>
        <v>0</v>
      </c>
      <c r="E271" s="183"/>
      <c r="F271" s="183">
        <v>0</v>
      </c>
      <c r="G271" s="184" t="s">
        <v>1754</v>
      </c>
      <c r="H271" s="177" t="s">
        <v>1221</v>
      </c>
      <c r="I271" s="150">
        <f>VLOOKUP(B271,'[52]Mod. CE 2018_NEW_Benny'!$B$10:$D$494,3,FALSE)</f>
        <v>0</v>
      </c>
      <c r="K271" s="150">
        <f>VLOOKUP(B271,'[52]Mod. CE 2018_NEW_Benny'!$B$10:$F$494,5,FALSE)</f>
        <v>0</v>
      </c>
    </row>
    <row r="272" spans="2:11" x14ac:dyDescent="0.25">
      <c r="B272" s="181" t="s">
        <v>708</v>
      </c>
      <c r="C272" s="202" t="s">
        <v>709</v>
      </c>
      <c r="D272" s="183">
        <f>VLOOKUP(B272,'[51]Mod. CE 2018_NEW_Benny'!$B$10:$D$494,3,FALSE)</f>
        <v>1144724.47</v>
      </c>
      <c r="E272" s="183"/>
      <c r="F272" s="183">
        <v>1144724.47</v>
      </c>
      <c r="G272" s="184" t="s">
        <v>1754</v>
      </c>
      <c r="H272" s="177" t="s">
        <v>1221</v>
      </c>
      <c r="I272" s="150">
        <f>VLOOKUP(B272,'[52]Mod. CE 2018_NEW_Benny'!$B$10:$D$494,3,FALSE)</f>
        <v>1144724.47</v>
      </c>
      <c r="K272" s="150">
        <f>VLOOKUP(B272,'[52]Mod. CE 2018_NEW_Benny'!$B$10:$F$494,5,FALSE)</f>
        <v>1144724.47</v>
      </c>
    </row>
    <row r="273" spans="2:11" x14ac:dyDescent="0.25">
      <c r="B273" s="181" t="s">
        <v>712</v>
      </c>
      <c r="C273" s="202" t="s">
        <v>713</v>
      </c>
      <c r="D273" s="183">
        <f>VLOOKUP(B273,'[51]Mod. CE 2018_NEW_Benny'!$B$10:$D$494,3,FALSE)</f>
        <v>20690.22</v>
      </c>
      <c r="E273" s="183"/>
      <c r="F273" s="183">
        <v>20690.22</v>
      </c>
      <c r="G273" s="184" t="s">
        <v>1754</v>
      </c>
      <c r="H273" s="177" t="s">
        <v>1221</v>
      </c>
      <c r="I273" s="150">
        <f>VLOOKUP(B273,'[52]Mod. CE 2018_NEW_Benny'!$B$10:$D$494,3,FALSE)</f>
        <v>20690.22</v>
      </c>
      <c r="K273" s="150">
        <f>VLOOKUP(B273,'[52]Mod. CE 2018_NEW_Benny'!$B$10:$F$494,5,FALSE)</f>
        <v>20690.22</v>
      </c>
    </row>
    <row r="274" spans="2:11" x14ac:dyDescent="0.25">
      <c r="B274" s="181" t="s">
        <v>715</v>
      </c>
      <c r="C274" s="202" t="s">
        <v>716</v>
      </c>
      <c r="D274" s="183">
        <f>VLOOKUP(B274,'[51]Mod. CE 2018_NEW_Benny'!$B$10:$D$494,3,FALSE)</f>
        <v>401275.29</v>
      </c>
      <c r="E274" s="183"/>
      <c r="F274" s="183">
        <v>401275.29</v>
      </c>
      <c r="G274" s="184" t="s">
        <v>1754</v>
      </c>
      <c r="H274" s="177" t="s">
        <v>1221</v>
      </c>
      <c r="I274" s="150">
        <f>VLOOKUP(B274,'[52]Mod. CE 2018_NEW_Benny'!$B$10:$D$494,3,FALSE)</f>
        <v>401275.29</v>
      </c>
      <c r="K274" s="150">
        <f>VLOOKUP(B274,'[52]Mod. CE 2018_NEW_Benny'!$B$10:$F$494,5,FALSE)</f>
        <v>401275.29</v>
      </c>
    </row>
    <row r="275" spans="2:11" x14ac:dyDescent="0.25">
      <c r="B275" s="181" t="s">
        <v>718</v>
      </c>
      <c r="C275" s="202" t="s">
        <v>719</v>
      </c>
      <c r="D275" s="183">
        <f>VLOOKUP(B275,'[51]Mod. CE 2018_NEW_Benny'!$B$10:$D$494,3,FALSE)</f>
        <v>1216515.1200000001</v>
      </c>
      <c r="E275" s="183"/>
      <c r="F275" s="183">
        <v>1216515.1200000001</v>
      </c>
      <c r="G275" s="184" t="s">
        <v>1754</v>
      </c>
      <c r="H275" s="177" t="s">
        <v>1221</v>
      </c>
      <c r="I275" s="150">
        <f>VLOOKUP(B275,'[52]Mod. CE 2018_NEW_Benny'!$B$10:$D$494,3,FALSE)</f>
        <v>1216515.1200000001</v>
      </c>
      <c r="K275" s="150">
        <f>VLOOKUP(B275,'[52]Mod. CE 2018_NEW_Benny'!$B$10:$F$494,5,FALSE)</f>
        <v>1216515.1200000001</v>
      </c>
    </row>
    <row r="276" spans="2:11" x14ac:dyDescent="0.25">
      <c r="B276" s="181" t="s">
        <v>721</v>
      </c>
      <c r="C276" s="202" t="s">
        <v>722</v>
      </c>
      <c r="D276" s="183">
        <f>VLOOKUP(B276,'[51]Mod. CE 2018_NEW_Benny'!$B$10:$D$494,3,FALSE)</f>
        <v>3006722.68</v>
      </c>
      <c r="E276" s="183"/>
      <c r="F276" s="183">
        <v>3006722.68</v>
      </c>
      <c r="G276" s="184" t="s">
        <v>1754</v>
      </c>
      <c r="H276" s="177" t="s">
        <v>1221</v>
      </c>
      <c r="I276" s="150">
        <f>VLOOKUP(B276,'[52]Mod. CE 2018_NEW_Benny'!$B$10:$D$494,3,FALSE)</f>
        <v>3006722.68</v>
      </c>
      <c r="K276" s="150">
        <f>VLOOKUP(B276,'[52]Mod. CE 2018_NEW_Benny'!$B$10:$F$494,5,FALSE)</f>
        <v>3006722.68</v>
      </c>
    </row>
    <row r="277" spans="2:11" x14ac:dyDescent="0.25">
      <c r="B277" s="181" t="s">
        <v>724</v>
      </c>
      <c r="C277" s="202" t="s">
        <v>725</v>
      </c>
      <c r="D277" s="183">
        <f>VLOOKUP(B277,'[51]Mod. CE 2018_NEW_Benny'!$B$10:$D$494,3,FALSE)</f>
        <v>2672361.9299999997</v>
      </c>
      <c r="E277" s="183"/>
      <c r="F277" s="183">
        <v>2672361.9299999997</v>
      </c>
      <c r="G277" s="184" t="s">
        <v>1754</v>
      </c>
      <c r="H277" s="177" t="s">
        <v>1221</v>
      </c>
      <c r="I277" s="150">
        <f>VLOOKUP(B277,'[52]Mod. CE 2018_NEW_Benny'!$B$10:$D$494,3,FALSE)</f>
        <v>2672361.9299999997</v>
      </c>
      <c r="K277" s="150">
        <f>VLOOKUP(B277,'[52]Mod. CE 2018_NEW_Benny'!$B$10:$F$494,5,FALSE)</f>
        <v>2672361.9299999997</v>
      </c>
    </row>
    <row r="278" spans="2:11" x14ac:dyDescent="0.25">
      <c r="B278" s="181" t="s">
        <v>728</v>
      </c>
      <c r="C278" s="219" t="s">
        <v>729</v>
      </c>
      <c r="D278" s="220">
        <f>VLOOKUP(B278,'[51]Mod. CE 2018_NEW_Benny'!$B$10:$D$494,3,FALSE)</f>
        <v>111844.94</v>
      </c>
      <c r="E278" s="220"/>
      <c r="F278" s="220">
        <v>111844.94</v>
      </c>
      <c r="G278" s="221" t="s">
        <v>1754</v>
      </c>
      <c r="H278" s="177" t="s">
        <v>1214</v>
      </c>
      <c r="I278" s="150">
        <f>VLOOKUP(B278,'[52]Mod. CE 2018_NEW_Benny'!$B$10:$D$494,3,FALSE)</f>
        <v>111844.94</v>
      </c>
      <c r="K278" s="150">
        <f>VLOOKUP(B278,'[52]Mod. CE 2018_NEW_Benny'!$B$10:$F$494,5,FALSE)</f>
        <v>111844.94</v>
      </c>
    </row>
    <row r="279" spans="2:11" x14ac:dyDescent="0.25">
      <c r="B279" s="181" t="s">
        <v>730</v>
      </c>
      <c r="C279" s="202" t="s">
        <v>731</v>
      </c>
      <c r="D279" s="183">
        <f>VLOOKUP(B279,'[51]Mod. CE 2018_NEW_Benny'!$B$10:$D$494,3,FALSE)</f>
        <v>48600</v>
      </c>
      <c r="E279" s="183"/>
      <c r="F279" s="183">
        <v>48600</v>
      </c>
      <c r="G279" s="184" t="s">
        <v>1754</v>
      </c>
      <c r="H279" s="177" t="s">
        <v>1221</v>
      </c>
      <c r="I279" s="150">
        <f>VLOOKUP(B279,'[52]Mod. CE 2018_NEW_Benny'!$B$10:$D$494,3,FALSE)</f>
        <v>48600</v>
      </c>
      <c r="K279" s="150">
        <f>VLOOKUP(B279,'[52]Mod. CE 2018_NEW_Benny'!$B$10:$F$494,5,FALSE)</f>
        <v>48600</v>
      </c>
    </row>
    <row r="280" spans="2:11" x14ac:dyDescent="0.25">
      <c r="B280" s="181" t="s">
        <v>733</v>
      </c>
      <c r="C280" s="202" t="s">
        <v>734</v>
      </c>
      <c r="D280" s="183">
        <f>VLOOKUP(B280,'[51]Mod. CE 2018_NEW_Benny'!$B$10:$D$494,3,FALSE)</f>
        <v>63244.94</v>
      </c>
      <c r="E280" s="183"/>
      <c r="F280" s="183">
        <v>63244.94</v>
      </c>
      <c r="G280" s="184" t="s">
        <v>1754</v>
      </c>
      <c r="H280" s="177" t="s">
        <v>1221</v>
      </c>
      <c r="I280" s="150">
        <f>VLOOKUP(B280,'[52]Mod. CE 2018_NEW_Benny'!$B$10:$D$494,3,FALSE)</f>
        <v>63244.94</v>
      </c>
      <c r="K280" s="150">
        <f>VLOOKUP(B280,'[52]Mod. CE 2018_NEW_Benny'!$B$10:$F$494,5,FALSE)</f>
        <v>63244.94</v>
      </c>
    </row>
    <row r="281" spans="2:11" x14ac:dyDescent="0.25">
      <c r="B281" s="181" t="s">
        <v>736</v>
      </c>
      <c r="C281" s="219" t="s">
        <v>737</v>
      </c>
      <c r="D281" s="220">
        <f>VLOOKUP(B281,'[51]Mod. CE 2018_NEW_Benny'!$B$10:$D$494,3,FALSE)</f>
        <v>13069720.310000001</v>
      </c>
      <c r="E281" s="220"/>
      <c r="F281" s="220">
        <v>13069720.310000001</v>
      </c>
      <c r="G281" s="221" t="s">
        <v>1754</v>
      </c>
      <c r="H281" s="177" t="s">
        <v>1214</v>
      </c>
      <c r="I281" s="150">
        <f>VLOOKUP(B281,'[52]Mod. CE 2018_NEW_Benny'!$B$10:$D$494,3,FALSE)</f>
        <v>13069720.310000001</v>
      </c>
      <c r="K281" s="150">
        <f>VLOOKUP(B281,'[52]Mod. CE 2018_NEW_Benny'!$B$10:$F$494,5,FALSE)</f>
        <v>13069720.310000001</v>
      </c>
    </row>
    <row r="282" spans="2:11" x14ac:dyDescent="0.25">
      <c r="B282" s="181" t="s">
        <v>738</v>
      </c>
      <c r="C282" s="202" t="s">
        <v>1822</v>
      </c>
      <c r="D282" s="183">
        <f>VLOOKUP(B282,'[51]Mod. CE 2018_NEW_Benny'!$B$10:$D$494,3,FALSE)</f>
        <v>0</v>
      </c>
      <c r="E282" s="183"/>
      <c r="F282" s="183">
        <v>0</v>
      </c>
      <c r="G282" s="184" t="s">
        <v>1754</v>
      </c>
      <c r="H282" s="177" t="s">
        <v>1221</v>
      </c>
      <c r="I282" s="150">
        <f>VLOOKUP(B282,'[52]Mod. CE 2018_NEW_Benny'!$B$10:$D$494,3,FALSE)</f>
        <v>0</v>
      </c>
      <c r="K282" s="150">
        <f>VLOOKUP(B282,'[52]Mod. CE 2018_NEW_Benny'!$B$10:$F$494,5,FALSE)</f>
        <v>0</v>
      </c>
    </row>
    <row r="283" spans="2:11" x14ac:dyDescent="0.25">
      <c r="B283" s="181" t="s">
        <v>739</v>
      </c>
      <c r="C283" s="202" t="s">
        <v>740</v>
      </c>
      <c r="D283" s="183">
        <f>VLOOKUP(B283,'[51]Mod. CE 2018_NEW_Benny'!$B$10:$D$494,3,FALSE)</f>
        <v>0</v>
      </c>
      <c r="E283" s="183"/>
      <c r="F283" s="183">
        <v>0</v>
      </c>
      <c r="G283" s="184" t="s">
        <v>1754</v>
      </c>
      <c r="H283" s="177" t="s">
        <v>1221</v>
      </c>
      <c r="I283" s="150">
        <f>VLOOKUP(B283,'[52]Mod. CE 2018_NEW_Benny'!$B$10:$D$494,3,FALSE)</f>
        <v>0</v>
      </c>
      <c r="K283" s="150">
        <f>VLOOKUP(B283,'[52]Mod. CE 2018_NEW_Benny'!$B$10:$F$494,5,FALSE)</f>
        <v>0</v>
      </c>
    </row>
    <row r="284" spans="2:11" x14ac:dyDescent="0.25">
      <c r="B284" s="181" t="s">
        <v>741</v>
      </c>
      <c r="C284" s="202" t="s">
        <v>742</v>
      </c>
      <c r="D284" s="183">
        <f>VLOOKUP(B284,'[51]Mod. CE 2018_NEW_Benny'!$B$10:$D$494,3,FALSE)</f>
        <v>13069720.310000001</v>
      </c>
      <c r="E284" s="183"/>
      <c r="F284" s="183">
        <v>13069720.310000001</v>
      </c>
      <c r="G284" s="184" t="s">
        <v>1754</v>
      </c>
      <c r="H284" s="177" t="s">
        <v>1221</v>
      </c>
      <c r="I284" s="150">
        <f>VLOOKUP(B284,'[52]Mod. CE 2018_NEW_Benny'!$B$10:$D$494,3,FALSE)</f>
        <v>13069720.310000001</v>
      </c>
      <c r="K284" s="150">
        <f>VLOOKUP(B284,'[52]Mod. CE 2018_NEW_Benny'!$B$10:$F$494,5,FALSE)</f>
        <v>13069720.310000001</v>
      </c>
    </row>
    <row r="285" spans="2:11" x14ac:dyDescent="0.25">
      <c r="B285" s="173" t="s">
        <v>758</v>
      </c>
      <c r="C285" s="216" t="s">
        <v>759</v>
      </c>
      <c r="D285" s="217">
        <f>VLOOKUP(B285,'[51]Mod. CE 2018_NEW_Benny'!$B$10:$D$494,3,FALSE)</f>
        <v>673071.65999999992</v>
      </c>
      <c r="E285" s="217"/>
      <c r="F285" s="217">
        <v>673071.65999999992</v>
      </c>
      <c r="G285" s="218" t="s">
        <v>1754</v>
      </c>
      <c r="H285" s="177" t="s">
        <v>1214</v>
      </c>
      <c r="I285" s="150">
        <f>VLOOKUP(B285,'[52]Mod. CE 2018_NEW_Benny'!$B$10:$D$494,3,FALSE)</f>
        <v>673071.65999999992</v>
      </c>
      <c r="K285" s="150">
        <f>VLOOKUP(B285,'[52]Mod. CE 2018_NEW_Benny'!$B$10:$F$494,5,FALSE)</f>
        <v>673071.65999999992</v>
      </c>
    </row>
    <row r="286" spans="2:11" x14ac:dyDescent="0.25">
      <c r="B286" s="181" t="s">
        <v>760</v>
      </c>
      <c r="C286" s="202" t="s">
        <v>1823</v>
      </c>
      <c r="D286" s="183">
        <f>VLOOKUP(B286,'[51]Mod. CE 2018_NEW_Benny'!$B$10:$D$494,3,FALSE)</f>
        <v>20199.45</v>
      </c>
      <c r="E286" s="183"/>
      <c r="F286" s="183">
        <v>20199.45</v>
      </c>
      <c r="G286" s="184" t="s">
        <v>1754</v>
      </c>
      <c r="H286" s="177" t="s">
        <v>1221</v>
      </c>
      <c r="I286" s="150">
        <f>VLOOKUP(B286,'[52]Mod. CE 2018_NEW_Benny'!$B$10:$D$494,3,FALSE)</f>
        <v>20199.45</v>
      </c>
      <c r="K286" s="150">
        <f>VLOOKUP(B286,'[52]Mod. CE 2018_NEW_Benny'!$B$10:$F$494,5,FALSE)</f>
        <v>20199.45</v>
      </c>
    </row>
    <row r="287" spans="2:11" x14ac:dyDescent="0.25">
      <c r="B287" s="181" t="s">
        <v>761</v>
      </c>
      <c r="C287" s="202" t="s">
        <v>762</v>
      </c>
      <c r="D287" s="183">
        <f>VLOOKUP(B287,'[51]Mod. CE 2018_NEW_Benny'!$B$10:$D$494,3,FALSE)</f>
        <v>0</v>
      </c>
      <c r="E287" s="183"/>
      <c r="F287" s="183">
        <v>0</v>
      </c>
      <c r="G287" s="184" t="s">
        <v>1754</v>
      </c>
      <c r="H287" s="177" t="s">
        <v>1221</v>
      </c>
      <c r="I287" s="150">
        <f>VLOOKUP(B287,'[52]Mod. CE 2018_NEW_Benny'!$B$10:$D$494,3,FALSE)</f>
        <v>0</v>
      </c>
      <c r="K287" s="150">
        <f>VLOOKUP(B287,'[52]Mod. CE 2018_NEW_Benny'!$B$10:$F$494,5,FALSE)</f>
        <v>0</v>
      </c>
    </row>
    <row r="288" spans="2:11" x14ac:dyDescent="0.25">
      <c r="B288" s="181" t="s">
        <v>763</v>
      </c>
      <c r="C288" s="219" t="s">
        <v>764</v>
      </c>
      <c r="D288" s="220">
        <f>VLOOKUP(B288,'[51]Mod. CE 2018_NEW_Benny'!$B$10:$D$494,3,FALSE)</f>
        <v>129165.68999999999</v>
      </c>
      <c r="E288" s="220"/>
      <c r="F288" s="220">
        <v>129165.68999999999</v>
      </c>
      <c r="G288" s="221" t="s">
        <v>1754</v>
      </c>
      <c r="H288" s="177" t="s">
        <v>1214</v>
      </c>
      <c r="I288" s="150">
        <f>VLOOKUP(B288,'[52]Mod. CE 2018_NEW_Benny'!$B$10:$D$494,3,FALSE)</f>
        <v>129165.68999999999</v>
      </c>
      <c r="K288" s="150">
        <f>VLOOKUP(B288,'[52]Mod. CE 2018_NEW_Benny'!$B$10:$F$494,5,FALSE)</f>
        <v>129165.68999999999</v>
      </c>
    </row>
    <row r="289" spans="2:11" x14ac:dyDescent="0.25">
      <c r="B289" s="181" t="s">
        <v>765</v>
      </c>
      <c r="C289" s="202" t="s">
        <v>766</v>
      </c>
      <c r="D289" s="183">
        <f>VLOOKUP(B289,'[51]Mod. CE 2018_NEW_Benny'!$B$10:$D$494,3,FALSE)</f>
        <v>40913.699999999997</v>
      </c>
      <c r="E289" s="183"/>
      <c r="F289" s="183">
        <v>40913.699999999997</v>
      </c>
      <c r="G289" s="184" t="s">
        <v>1754</v>
      </c>
      <c r="H289" s="177" t="s">
        <v>1221</v>
      </c>
      <c r="I289" s="150">
        <f>VLOOKUP(B289,'[52]Mod. CE 2018_NEW_Benny'!$B$10:$D$494,3,FALSE)</f>
        <v>40913.699999999997</v>
      </c>
      <c r="K289" s="150">
        <f>VLOOKUP(B289,'[52]Mod. CE 2018_NEW_Benny'!$B$10:$F$494,5,FALSE)</f>
        <v>40913.699999999997</v>
      </c>
    </row>
    <row r="290" spans="2:11" x14ac:dyDescent="0.25">
      <c r="B290" s="181" t="s">
        <v>768</v>
      </c>
      <c r="C290" s="202" t="s">
        <v>1824</v>
      </c>
      <c r="D290" s="183">
        <f>VLOOKUP(B290,'[51]Mod. CE 2018_NEW_Benny'!$B$10:$D$494,3,FALSE)</f>
        <v>87809.29</v>
      </c>
      <c r="E290" s="183"/>
      <c r="F290" s="183">
        <v>87809.29</v>
      </c>
      <c r="G290" s="184" t="s">
        <v>1754</v>
      </c>
      <c r="H290" s="177" t="s">
        <v>1221</v>
      </c>
      <c r="I290" s="150">
        <f>VLOOKUP(B290,'[52]Mod. CE 2018_NEW_Benny'!$B$10:$D$494,3,FALSE)</f>
        <v>87809.29</v>
      </c>
      <c r="K290" s="150">
        <f>VLOOKUP(B290,'[52]Mod. CE 2018_NEW_Benny'!$B$10:$F$494,5,FALSE)</f>
        <v>87809.29</v>
      </c>
    </row>
    <row r="291" spans="2:11" x14ac:dyDescent="0.25">
      <c r="B291" s="181" t="s">
        <v>769</v>
      </c>
      <c r="C291" s="202" t="s">
        <v>770</v>
      </c>
      <c r="D291" s="183">
        <f>VLOOKUP(B291,'[51]Mod. CE 2018_NEW_Benny'!$B$10:$D$494,3,FALSE)</f>
        <v>0</v>
      </c>
      <c r="E291" s="183"/>
      <c r="F291" s="183">
        <v>0</v>
      </c>
      <c r="G291" s="184" t="s">
        <v>1754</v>
      </c>
      <c r="H291" s="177" t="s">
        <v>1221</v>
      </c>
      <c r="I291" s="150">
        <f>VLOOKUP(B291,'[52]Mod. CE 2018_NEW_Benny'!$B$10:$D$494,3,FALSE)</f>
        <v>0</v>
      </c>
      <c r="K291" s="150">
        <f>VLOOKUP(B291,'[52]Mod. CE 2018_NEW_Benny'!$B$10:$F$494,5,FALSE)</f>
        <v>0</v>
      </c>
    </row>
    <row r="292" spans="2:11" x14ac:dyDescent="0.25">
      <c r="B292" s="181" t="s">
        <v>771</v>
      </c>
      <c r="C292" s="202" t="s">
        <v>772</v>
      </c>
      <c r="D292" s="183">
        <f>VLOOKUP(B292,'[51]Mod. CE 2018_NEW_Benny'!$B$10:$D$494,3,FALSE)</f>
        <v>0</v>
      </c>
      <c r="E292" s="183"/>
      <c r="F292" s="183">
        <v>0</v>
      </c>
      <c r="G292" s="184" t="s">
        <v>1754</v>
      </c>
      <c r="H292" s="177" t="s">
        <v>1221</v>
      </c>
      <c r="I292" s="150">
        <f>VLOOKUP(B292,'[52]Mod. CE 2018_NEW_Benny'!$B$10:$D$494,3,FALSE)</f>
        <v>0</v>
      </c>
      <c r="K292" s="150">
        <f>VLOOKUP(B292,'[52]Mod. CE 2018_NEW_Benny'!$B$10:$F$494,5,FALSE)</f>
        <v>0</v>
      </c>
    </row>
    <row r="293" spans="2:11" x14ac:dyDescent="0.25">
      <c r="B293" s="181" t="s">
        <v>773</v>
      </c>
      <c r="C293" s="202" t="s">
        <v>774</v>
      </c>
      <c r="D293" s="183">
        <f>VLOOKUP(B293,'[51]Mod. CE 2018_NEW_Benny'!$B$10:$D$494,3,FALSE)</f>
        <v>442.7</v>
      </c>
      <c r="E293" s="183"/>
      <c r="F293" s="183">
        <v>442.7</v>
      </c>
      <c r="G293" s="184" t="s">
        <v>1754</v>
      </c>
      <c r="H293" s="177" t="s">
        <v>1221</v>
      </c>
      <c r="I293" s="150">
        <f>VLOOKUP(B293,'[52]Mod. CE 2018_NEW_Benny'!$B$10:$D$494,3,FALSE)</f>
        <v>442.7</v>
      </c>
      <c r="K293" s="150">
        <f>VLOOKUP(B293,'[52]Mod. CE 2018_NEW_Benny'!$B$10:$F$494,5,FALSE)</f>
        <v>442.7</v>
      </c>
    </row>
    <row r="294" spans="2:11" x14ac:dyDescent="0.25">
      <c r="B294" s="181" t="s">
        <v>775</v>
      </c>
      <c r="C294" s="219" t="s">
        <v>776</v>
      </c>
      <c r="D294" s="220">
        <f>VLOOKUP(B294,'[51]Mod. CE 2018_NEW_Benny'!$B$10:$D$494,3,FALSE)</f>
        <v>523706.51999999996</v>
      </c>
      <c r="E294" s="220"/>
      <c r="F294" s="220">
        <v>523706.51999999996</v>
      </c>
      <c r="G294" s="221" t="s">
        <v>1754</v>
      </c>
      <c r="H294" s="177" t="s">
        <v>1214</v>
      </c>
      <c r="I294" s="150">
        <f>VLOOKUP(B294,'[52]Mod. CE 2018_NEW_Benny'!$B$10:$D$494,3,FALSE)</f>
        <v>523706.51999999996</v>
      </c>
      <c r="K294" s="150">
        <f>VLOOKUP(B294,'[52]Mod. CE 2018_NEW_Benny'!$B$10:$F$494,5,FALSE)</f>
        <v>523706.51999999996</v>
      </c>
    </row>
    <row r="295" spans="2:11" ht="24" x14ac:dyDescent="0.25">
      <c r="B295" s="181" t="s">
        <v>777</v>
      </c>
      <c r="C295" s="202" t="s">
        <v>1825</v>
      </c>
      <c r="D295" s="183">
        <f>VLOOKUP(B295,'[51]Mod. CE 2018_NEW_Benny'!$B$10:$D$494,3,FALSE)</f>
        <v>0</v>
      </c>
      <c r="E295" s="183"/>
      <c r="F295" s="183">
        <v>0</v>
      </c>
      <c r="G295" s="184" t="s">
        <v>1754</v>
      </c>
      <c r="H295" s="177" t="s">
        <v>1221</v>
      </c>
      <c r="I295" s="150">
        <f>VLOOKUP(B295,'[52]Mod. CE 2018_NEW_Benny'!$B$10:$D$494,3,FALSE)</f>
        <v>0</v>
      </c>
      <c r="K295" s="150">
        <f>VLOOKUP(B295,'[52]Mod. CE 2018_NEW_Benny'!$B$10:$F$494,5,FALSE)</f>
        <v>0</v>
      </c>
    </row>
    <row r="296" spans="2:11" ht="24" x14ac:dyDescent="0.25">
      <c r="B296" s="181" t="s">
        <v>778</v>
      </c>
      <c r="C296" s="202" t="s">
        <v>779</v>
      </c>
      <c r="D296" s="183">
        <f>VLOOKUP(B296,'[51]Mod. CE 2018_NEW_Benny'!$B$10:$D$494,3,FALSE)</f>
        <v>514635.23</v>
      </c>
      <c r="E296" s="183"/>
      <c r="F296" s="183">
        <v>514635.23</v>
      </c>
      <c r="G296" s="184" t="s">
        <v>1754</v>
      </c>
      <c r="H296" s="177" t="s">
        <v>1221</v>
      </c>
      <c r="I296" s="150">
        <f>VLOOKUP(B296,'[52]Mod. CE 2018_NEW_Benny'!$B$10:$D$494,3,FALSE)</f>
        <v>514635.23</v>
      </c>
      <c r="K296" s="150">
        <f>VLOOKUP(B296,'[52]Mod. CE 2018_NEW_Benny'!$B$10:$F$494,5,FALSE)</f>
        <v>514635.23</v>
      </c>
    </row>
    <row r="297" spans="2:11" ht="24" x14ac:dyDescent="0.25">
      <c r="B297" s="181" t="s">
        <v>780</v>
      </c>
      <c r="C297" s="202" t="s">
        <v>1826</v>
      </c>
      <c r="D297" s="183">
        <f>VLOOKUP(B297,'[51]Mod. CE 2018_NEW_Benny'!$B$10:$D$494,3,FALSE)</f>
        <v>9071.2900000000009</v>
      </c>
      <c r="E297" s="183"/>
      <c r="F297" s="183">
        <v>9071.2900000000009</v>
      </c>
      <c r="G297" s="184" t="s">
        <v>1754</v>
      </c>
      <c r="H297" s="177" t="s">
        <v>1221</v>
      </c>
      <c r="I297" s="150">
        <f>VLOOKUP(B297,'[52]Mod. CE 2018_NEW_Benny'!$B$10:$D$494,3,FALSE)</f>
        <v>9071.2900000000009</v>
      </c>
      <c r="K297" s="150">
        <f>VLOOKUP(B297,'[52]Mod. CE 2018_NEW_Benny'!$B$10:$F$494,5,FALSE)</f>
        <v>9071.2900000000009</v>
      </c>
    </row>
    <row r="298" spans="2:11" x14ac:dyDescent="0.25">
      <c r="B298" s="173" t="s">
        <v>781</v>
      </c>
      <c r="C298" s="216" t="s">
        <v>782</v>
      </c>
      <c r="D298" s="217">
        <f>VLOOKUP(B298,'[51]Mod. CE 2018_NEW_Benny'!$B$10:$D$494,3,FALSE)</f>
        <v>403634.5</v>
      </c>
      <c r="E298" s="217"/>
      <c r="F298" s="217">
        <v>403634.5</v>
      </c>
      <c r="G298" s="218" t="s">
        <v>1754</v>
      </c>
      <c r="H298" s="177" t="s">
        <v>1214</v>
      </c>
      <c r="I298" s="150">
        <f>VLOOKUP(B298,'[52]Mod. CE 2018_NEW_Benny'!$B$10:$D$494,3,FALSE)</f>
        <v>403634.5</v>
      </c>
      <c r="K298" s="150">
        <f>VLOOKUP(B298,'[52]Mod. CE 2018_NEW_Benny'!$B$10:$F$494,5,FALSE)</f>
        <v>403634.5</v>
      </c>
    </row>
    <row r="299" spans="2:11" x14ac:dyDescent="0.25">
      <c r="B299" s="181" t="s">
        <v>783</v>
      </c>
      <c r="C299" s="202" t="s">
        <v>784</v>
      </c>
      <c r="D299" s="183">
        <f>VLOOKUP(B299,'[51]Mod. CE 2018_NEW_Benny'!$B$10:$D$494,3,FALSE)</f>
        <v>60942.55</v>
      </c>
      <c r="E299" s="183"/>
      <c r="F299" s="183">
        <v>60942.55</v>
      </c>
      <c r="G299" s="184" t="s">
        <v>1754</v>
      </c>
      <c r="H299" s="177" t="s">
        <v>1221</v>
      </c>
      <c r="I299" s="150">
        <f>VLOOKUP(B299,'[52]Mod. CE 2018_NEW_Benny'!$B$10:$D$494,3,FALSE)</f>
        <v>60942.55</v>
      </c>
      <c r="K299" s="150">
        <f>VLOOKUP(B299,'[52]Mod. CE 2018_NEW_Benny'!$B$10:$F$494,5,FALSE)</f>
        <v>60942.55</v>
      </c>
    </row>
    <row r="300" spans="2:11" x14ac:dyDescent="0.25">
      <c r="B300" s="181" t="s">
        <v>786</v>
      </c>
      <c r="C300" s="202" t="s">
        <v>787</v>
      </c>
      <c r="D300" s="183">
        <f>VLOOKUP(B300,'[51]Mod. CE 2018_NEW_Benny'!$B$10:$D$494,3,FALSE)</f>
        <v>342691.95</v>
      </c>
      <c r="E300" s="183"/>
      <c r="F300" s="183">
        <v>342691.95</v>
      </c>
      <c r="G300" s="184" t="s">
        <v>1754</v>
      </c>
      <c r="H300" s="177" t="s">
        <v>1221</v>
      </c>
      <c r="I300" s="150">
        <f>VLOOKUP(B300,'[52]Mod. CE 2018_NEW_Benny'!$B$10:$D$494,3,FALSE)</f>
        <v>342691.95</v>
      </c>
      <c r="K300" s="150">
        <f>VLOOKUP(B300,'[52]Mod. CE 2018_NEW_Benny'!$B$10:$F$494,5,FALSE)</f>
        <v>342691.95</v>
      </c>
    </row>
    <row r="301" spans="2:11" ht="15.75" x14ac:dyDescent="0.25">
      <c r="B301" s="173" t="s">
        <v>789</v>
      </c>
      <c r="C301" s="174" t="s">
        <v>790</v>
      </c>
      <c r="D301" s="175">
        <f>VLOOKUP(B301,'[51]Mod. CE 2018_NEW_Benny'!$B$10:$D$494,3,FALSE)</f>
        <v>6098851.8499999996</v>
      </c>
      <c r="E301" s="175"/>
      <c r="F301" s="175">
        <v>6098851.8499999996</v>
      </c>
      <c r="G301" s="176" t="s">
        <v>1754</v>
      </c>
      <c r="H301" s="177" t="s">
        <v>1214</v>
      </c>
      <c r="I301" s="150">
        <f>VLOOKUP(B301,'[52]Mod. CE 2018_NEW_Benny'!$B$10:$D$494,3,FALSE)</f>
        <v>6098851.8499999996</v>
      </c>
      <c r="K301" s="150">
        <f>VLOOKUP(B301,'[52]Mod. CE 2018_NEW_Benny'!$B$10:$F$494,5,FALSE)</f>
        <v>6098851.8499999996</v>
      </c>
    </row>
    <row r="302" spans="2:11" x14ac:dyDescent="0.25">
      <c r="B302" s="173" t="s">
        <v>791</v>
      </c>
      <c r="C302" s="225" t="s">
        <v>792</v>
      </c>
      <c r="D302" s="207">
        <f>VLOOKUP(B302,'[51]Mod. CE 2018_NEW_Benny'!$B$10:$D$494,3,FALSE)</f>
        <v>1567317.86</v>
      </c>
      <c r="E302" s="207"/>
      <c r="F302" s="207">
        <v>1567317.86</v>
      </c>
      <c r="G302" s="208" t="s">
        <v>1754</v>
      </c>
      <c r="H302" s="177" t="s">
        <v>1221</v>
      </c>
      <c r="I302" s="150">
        <f>VLOOKUP(B302,'[52]Mod. CE 2018_NEW_Benny'!$B$10:$D$494,3,FALSE)</f>
        <v>1567317.86</v>
      </c>
      <c r="K302" s="150">
        <f>VLOOKUP(B302,'[52]Mod. CE 2018_NEW_Benny'!$B$10:$F$494,5,FALSE)</f>
        <v>1567317.86</v>
      </c>
    </row>
    <row r="303" spans="2:11" x14ac:dyDescent="0.25">
      <c r="B303" s="173" t="s">
        <v>794</v>
      </c>
      <c r="C303" s="225" t="s">
        <v>795</v>
      </c>
      <c r="D303" s="207">
        <f>VLOOKUP(B303,'[51]Mod. CE 2018_NEW_Benny'!$B$10:$D$494,3,FALSE)</f>
        <v>1669304.46</v>
      </c>
      <c r="E303" s="207"/>
      <c r="F303" s="207">
        <v>1669304.46</v>
      </c>
      <c r="G303" s="208" t="s">
        <v>1754</v>
      </c>
      <c r="H303" s="177" t="s">
        <v>1221</v>
      </c>
      <c r="I303" s="150">
        <f>VLOOKUP(B303,'[52]Mod. CE 2018_NEW_Benny'!$B$10:$D$494,3,FALSE)</f>
        <v>1669304.46</v>
      </c>
      <c r="K303" s="150">
        <f>VLOOKUP(B303,'[52]Mod. CE 2018_NEW_Benny'!$B$10:$F$494,5,FALSE)</f>
        <v>1669304.46</v>
      </c>
    </row>
    <row r="304" spans="2:11" x14ac:dyDescent="0.25">
      <c r="B304" s="173" t="s">
        <v>797</v>
      </c>
      <c r="C304" s="225" t="s">
        <v>798</v>
      </c>
      <c r="D304" s="207">
        <f>VLOOKUP(B304,'[51]Mod. CE 2018_NEW_Benny'!$B$10:$D$494,3,FALSE)</f>
        <v>2607127.0299999998</v>
      </c>
      <c r="E304" s="207"/>
      <c r="F304" s="207">
        <v>2607127.0299999998</v>
      </c>
      <c r="G304" s="208" t="s">
        <v>1754</v>
      </c>
      <c r="H304" s="177" t="s">
        <v>1221</v>
      </c>
      <c r="I304" s="150">
        <f>VLOOKUP(B304,'[52]Mod. CE 2018_NEW_Benny'!$B$10:$D$494,3,FALSE)</f>
        <v>2607127.0299999998</v>
      </c>
      <c r="K304" s="150">
        <f>VLOOKUP(B304,'[52]Mod. CE 2018_NEW_Benny'!$B$10:$F$494,5,FALSE)</f>
        <v>2607127.0299999998</v>
      </c>
    </row>
    <row r="305" spans="2:11" x14ac:dyDescent="0.25">
      <c r="B305" s="173" t="s">
        <v>800</v>
      </c>
      <c r="C305" s="225" t="s">
        <v>801</v>
      </c>
      <c r="D305" s="207">
        <f>VLOOKUP(B305,'[51]Mod. CE 2018_NEW_Benny'!$B$10:$D$494,3,FALSE)</f>
        <v>35912.47</v>
      </c>
      <c r="E305" s="207"/>
      <c r="F305" s="207">
        <v>35912.47</v>
      </c>
      <c r="G305" s="208" t="s">
        <v>1754</v>
      </c>
      <c r="H305" s="177" t="s">
        <v>1221</v>
      </c>
      <c r="I305" s="150">
        <f>VLOOKUP(B305,'[52]Mod. CE 2018_NEW_Benny'!$B$10:$D$494,3,FALSE)</f>
        <v>35912.47</v>
      </c>
      <c r="K305" s="150">
        <f>VLOOKUP(B305,'[52]Mod. CE 2018_NEW_Benny'!$B$10:$F$494,5,FALSE)</f>
        <v>35912.47</v>
      </c>
    </row>
    <row r="306" spans="2:11" x14ac:dyDescent="0.25">
      <c r="B306" s="173" t="s">
        <v>803</v>
      </c>
      <c r="C306" s="225" t="s">
        <v>804</v>
      </c>
      <c r="D306" s="207">
        <f>VLOOKUP(B306,'[51]Mod. CE 2018_NEW_Benny'!$B$10:$D$494,3,FALSE)</f>
        <v>197653.58</v>
      </c>
      <c r="E306" s="207"/>
      <c r="F306" s="207">
        <v>197653.58</v>
      </c>
      <c r="G306" s="208" t="s">
        <v>1754</v>
      </c>
      <c r="H306" s="177" t="s">
        <v>1221</v>
      </c>
      <c r="I306" s="150">
        <f>VLOOKUP(B306,'[52]Mod. CE 2018_NEW_Benny'!$B$10:$D$494,3,FALSE)</f>
        <v>197653.58</v>
      </c>
      <c r="K306" s="150">
        <f>VLOOKUP(B306,'[52]Mod. CE 2018_NEW_Benny'!$B$10:$F$494,5,FALSE)</f>
        <v>197653.58</v>
      </c>
    </row>
    <row r="307" spans="2:11" x14ac:dyDescent="0.25">
      <c r="B307" s="173" t="s">
        <v>806</v>
      </c>
      <c r="C307" s="225" t="s">
        <v>807</v>
      </c>
      <c r="D307" s="207">
        <f>VLOOKUP(B307,'[51]Mod. CE 2018_NEW_Benny'!$B$10:$D$494,3,FALSE)</f>
        <v>21536.45</v>
      </c>
      <c r="E307" s="207"/>
      <c r="F307" s="207">
        <v>21536.45</v>
      </c>
      <c r="G307" s="208" t="s">
        <v>1754</v>
      </c>
      <c r="H307" s="177" t="s">
        <v>1221</v>
      </c>
      <c r="I307" s="150">
        <f>VLOOKUP(B307,'[52]Mod. CE 2018_NEW_Benny'!$B$10:$D$494,3,FALSE)</f>
        <v>21536.45</v>
      </c>
      <c r="K307" s="150">
        <f>VLOOKUP(B307,'[52]Mod. CE 2018_NEW_Benny'!$B$10:$F$494,5,FALSE)</f>
        <v>21536.45</v>
      </c>
    </row>
    <row r="308" spans="2:11" x14ac:dyDescent="0.25">
      <c r="B308" s="173" t="s">
        <v>809</v>
      </c>
      <c r="C308" s="225" t="s">
        <v>1827</v>
      </c>
      <c r="D308" s="207">
        <f>VLOOKUP(B308,'[51]Mod. CE 2018_NEW_Benny'!$B$10:$D$494,3,FALSE)</f>
        <v>0</v>
      </c>
      <c r="E308" s="207"/>
      <c r="F308" s="207">
        <v>0</v>
      </c>
      <c r="G308" s="208" t="s">
        <v>1754</v>
      </c>
      <c r="H308" s="177" t="s">
        <v>1221</v>
      </c>
      <c r="I308" s="150">
        <f>VLOOKUP(B308,'[52]Mod. CE 2018_NEW_Benny'!$B$10:$D$494,3,FALSE)</f>
        <v>0</v>
      </c>
      <c r="K308" s="150">
        <f>VLOOKUP(B308,'[52]Mod. CE 2018_NEW_Benny'!$B$10:$F$494,5,FALSE)</f>
        <v>0</v>
      </c>
    </row>
    <row r="309" spans="2:11" ht="15.75" x14ac:dyDescent="0.25">
      <c r="B309" s="173" t="s">
        <v>810</v>
      </c>
      <c r="C309" s="174" t="s">
        <v>811</v>
      </c>
      <c r="D309" s="175">
        <f>VLOOKUP(B309,'[51]Mod. CE 2018_NEW_Benny'!$B$10:$D$494,3,FALSE)</f>
        <v>3253979.7</v>
      </c>
      <c r="E309" s="175"/>
      <c r="F309" s="175">
        <v>3253979.7</v>
      </c>
      <c r="G309" s="176" t="s">
        <v>1754</v>
      </c>
      <c r="H309" s="177" t="s">
        <v>1214</v>
      </c>
      <c r="I309" s="150">
        <f>VLOOKUP(B309,'[52]Mod. CE 2018_NEW_Benny'!$B$10:$D$494,3,FALSE)</f>
        <v>3253979.7</v>
      </c>
      <c r="K309" s="150">
        <f>VLOOKUP(B309,'[52]Mod. CE 2018_NEW_Benny'!$B$10:$F$494,5,FALSE)</f>
        <v>3253979.7</v>
      </c>
    </row>
    <row r="310" spans="2:11" x14ac:dyDescent="0.25">
      <c r="B310" s="173" t="s">
        <v>812</v>
      </c>
      <c r="C310" s="178" t="s">
        <v>813</v>
      </c>
      <c r="D310" s="179">
        <f>VLOOKUP(B310,'[51]Mod. CE 2018_NEW_Benny'!$B$10:$D$494,3,FALSE)</f>
        <v>331602.72000000003</v>
      </c>
      <c r="E310" s="179"/>
      <c r="F310" s="179">
        <v>331602.72000000003</v>
      </c>
      <c r="G310" s="180" t="s">
        <v>1754</v>
      </c>
      <c r="H310" s="177" t="s">
        <v>1221</v>
      </c>
      <c r="I310" s="150">
        <f>VLOOKUP(B310,'[52]Mod. CE 2018_NEW_Benny'!$B$10:$D$494,3,FALSE)</f>
        <v>331602.72000000003</v>
      </c>
      <c r="K310" s="150">
        <f>VLOOKUP(B310,'[52]Mod. CE 2018_NEW_Benny'!$B$10:$F$494,5,FALSE)</f>
        <v>331602.72000000003</v>
      </c>
    </row>
    <row r="311" spans="2:11" x14ac:dyDescent="0.25">
      <c r="B311" s="173" t="s">
        <v>816</v>
      </c>
      <c r="C311" s="178" t="s">
        <v>817</v>
      </c>
      <c r="D311" s="179">
        <f>VLOOKUP(B311,'[51]Mod. CE 2018_NEW_Benny'!$B$10:$D$494,3,FALSE)</f>
        <v>2922376.98</v>
      </c>
      <c r="E311" s="179"/>
      <c r="F311" s="179">
        <v>2922376.98</v>
      </c>
      <c r="G311" s="180" t="s">
        <v>1754</v>
      </c>
      <c r="H311" s="177" t="s">
        <v>1214</v>
      </c>
      <c r="I311" s="150">
        <f>VLOOKUP(B311,'[52]Mod. CE 2018_NEW_Benny'!$B$10:$D$494,3,FALSE)</f>
        <v>2922376.98</v>
      </c>
      <c r="K311" s="150">
        <f>VLOOKUP(B311,'[52]Mod. CE 2018_NEW_Benny'!$B$10:$F$494,5,FALSE)</f>
        <v>2922376.98</v>
      </c>
    </row>
    <row r="312" spans="2:11" x14ac:dyDescent="0.25">
      <c r="B312" s="181" t="s">
        <v>818</v>
      </c>
      <c r="C312" s="202" t="s">
        <v>819</v>
      </c>
      <c r="D312" s="183">
        <f>VLOOKUP(B312,'[51]Mod. CE 2018_NEW_Benny'!$B$10:$D$494,3,FALSE)</f>
        <v>2838699.26</v>
      </c>
      <c r="E312" s="183"/>
      <c r="F312" s="183">
        <v>2838699.26</v>
      </c>
      <c r="G312" s="184" t="s">
        <v>1754</v>
      </c>
      <c r="H312" s="177" t="s">
        <v>1221</v>
      </c>
      <c r="I312" s="150">
        <f>VLOOKUP(B312,'[52]Mod. CE 2018_NEW_Benny'!$B$10:$D$494,3,FALSE)</f>
        <v>2838699.26</v>
      </c>
      <c r="K312" s="150">
        <f>VLOOKUP(B312,'[52]Mod. CE 2018_NEW_Benny'!$B$10:$F$494,5,FALSE)</f>
        <v>2838699.26</v>
      </c>
    </row>
    <row r="313" spans="2:11" x14ac:dyDescent="0.25">
      <c r="B313" s="181" t="s">
        <v>821</v>
      </c>
      <c r="C313" s="202" t="s">
        <v>822</v>
      </c>
      <c r="D313" s="183">
        <f>VLOOKUP(B313,'[51]Mod. CE 2018_NEW_Benny'!$B$10:$D$494,3,FALSE)</f>
        <v>83677.72</v>
      </c>
      <c r="E313" s="183"/>
      <c r="F313" s="183">
        <v>83677.72</v>
      </c>
      <c r="G313" s="184" t="s">
        <v>1754</v>
      </c>
      <c r="H313" s="177" t="s">
        <v>1221</v>
      </c>
      <c r="I313" s="150">
        <f>VLOOKUP(B313,'[52]Mod. CE 2018_NEW_Benny'!$B$10:$D$494,3,FALSE)</f>
        <v>83677.72</v>
      </c>
      <c r="K313" s="150">
        <f>VLOOKUP(B313,'[52]Mod. CE 2018_NEW_Benny'!$B$10:$F$494,5,FALSE)</f>
        <v>83677.72</v>
      </c>
    </row>
    <row r="314" spans="2:11" x14ac:dyDescent="0.25">
      <c r="B314" s="173" t="s">
        <v>825</v>
      </c>
      <c r="C314" s="178" t="s">
        <v>826</v>
      </c>
      <c r="D314" s="179">
        <f>VLOOKUP(B314,'[51]Mod. CE 2018_NEW_Benny'!$B$10:$D$494,3,FALSE)</f>
        <v>0</v>
      </c>
      <c r="E314" s="179"/>
      <c r="F314" s="179">
        <v>0</v>
      </c>
      <c r="G314" s="180" t="s">
        <v>1754</v>
      </c>
      <c r="H314" s="177" t="s">
        <v>1214</v>
      </c>
      <c r="I314" s="150">
        <f>VLOOKUP(B314,'[52]Mod. CE 2018_NEW_Benny'!$B$10:$D$494,3,FALSE)</f>
        <v>0</v>
      </c>
      <c r="K314" s="150">
        <f>VLOOKUP(B314,'[52]Mod. CE 2018_NEW_Benny'!$B$10:$F$494,5,FALSE)</f>
        <v>0</v>
      </c>
    </row>
    <row r="315" spans="2:11" x14ac:dyDescent="0.25">
      <c r="B315" s="181" t="s">
        <v>827</v>
      </c>
      <c r="C315" s="202" t="s">
        <v>828</v>
      </c>
      <c r="D315" s="183">
        <f>VLOOKUP(B315,'[51]Mod. CE 2018_NEW_Benny'!$B$10:$D$494,3,FALSE)</f>
        <v>0</v>
      </c>
      <c r="E315" s="183"/>
      <c r="F315" s="183">
        <v>0</v>
      </c>
      <c r="G315" s="184" t="s">
        <v>1754</v>
      </c>
      <c r="H315" s="177" t="s">
        <v>1221</v>
      </c>
      <c r="I315" s="150">
        <f>VLOOKUP(B315,'[52]Mod. CE 2018_NEW_Benny'!$B$10:$D$494,3,FALSE)</f>
        <v>0</v>
      </c>
      <c r="K315" s="150">
        <f>VLOOKUP(B315,'[52]Mod. CE 2018_NEW_Benny'!$B$10:$F$494,5,FALSE)</f>
        <v>0</v>
      </c>
    </row>
    <row r="316" spans="2:11" x14ac:dyDescent="0.25">
      <c r="B316" s="181" t="s">
        <v>829</v>
      </c>
      <c r="C316" s="202" t="s">
        <v>830</v>
      </c>
      <c r="D316" s="183">
        <f>VLOOKUP(B316,'[51]Mod. CE 2018_NEW_Benny'!$B$10:$D$494,3,FALSE)</f>
        <v>0</v>
      </c>
      <c r="E316" s="183"/>
      <c r="F316" s="183">
        <v>0</v>
      </c>
      <c r="G316" s="184" t="s">
        <v>1754</v>
      </c>
      <c r="H316" s="177" t="s">
        <v>1221</v>
      </c>
      <c r="I316" s="150">
        <f>VLOOKUP(B316,'[52]Mod. CE 2018_NEW_Benny'!$B$10:$D$494,3,FALSE)</f>
        <v>0</v>
      </c>
      <c r="K316" s="150">
        <f>VLOOKUP(B316,'[52]Mod. CE 2018_NEW_Benny'!$B$10:$F$494,5,FALSE)</f>
        <v>0</v>
      </c>
    </row>
    <row r="317" spans="2:11" x14ac:dyDescent="0.25">
      <c r="B317" s="173" t="s">
        <v>831</v>
      </c>
      <c r="C317" s="178" t="s">
        <v>832</v>
      </c>
      <c r="D317" s="179">
        <f>VLOOKUP(B317,'[51]Mod. CE 2018_NEW_Benny'!$B$10:$D$494,3,FALSE)</f>
        <v>0</v>
      </c>
      <c r="E317" s="179"/>
      <c r="F317" s="179">
        <v>0</v>
      </c>
      <c r="G317" s="180" t="s">
        <v>1754</v>
      </c>
      <c r="H317" s="177" t="s">
        <v>1221</v>
      </c>
      <c r="I317" s="150">
        <f>VLOOKUP(B317,'[52]Mod. CE 2018_NEW_Benny'!$B$10:$D$494,3,FALSE)</f>
        <v>0</v>
      </c>
      <c r="K317" s="150">
        <f>VLOOKUP(B317,'[52]Mod. CE 2018_NEW_Benny'!$B$10:$F$494,5,FALSE)</f>
        <v>0</v>
      </c>
    </row>
    <row r="318" spans="2:11" x14ac:dyDescent="0.25">
      <c r="B318" s="226" t="s">
        <v>1828</v>
      </c>
      <c r="C318" s="227" t="s">
        <v>1829</v>
      </c>
      <c r="D318" s="228">
        <f>VLOOKUP(B318,'[51]Mod. CE 2018_NEW_Benny'!$B$10:$D$494,3,FALSE)</f>
        <v>184353481.90000004</v>
      </c>
      <c r="E318" s="228"/>
      <c r="F318" s="228">
        <v>184353481.90000004</v>
      </c>
      <c r="G318" s="229" t="s">
        <v>1754</v>
      </c>
      <c r="H318" s="177" t="s">
        <v>1214</v>
      </c>
      <c r="I318" s="150">
        <f>VLOOKUP(B318,'[52]Mod. CE 2018_NEW_Benny'!$B$10:$D$494,3,FALSE)</f>
        <v>184353481.90000004</v>
      </c>
      <c r="K318" s="150">
        <f>VLOOKUP(B318,'[52]Mod. CE 2018_NEW_Benny'!$B$10:$F$494,5,FALSE)</f>
        <v>184353481.90000004</v>
      </c>
    </row>
    <row r="319" spans="2:11" ht="15.75" x14ac:dyDescent="0.25">
      <c r="B319" s="173" t="s">
        <v>833</v>
      </c>
      <c r="C319" s="174" t="s">
        <v>834</v>
      </c>
      <c r="D319" s="175">
        <f>VLOOKUP(B319,'[51]Mod. CE 2018_NEW_Benny'!$B$10:$D$494,3,FALSE)</f>
        <v>155708776.23000002</v>
      </c>
      <c r="E319" s="175"/>
      <c r="F319" s="175">
        <v>155708776.23000002</v>
      </c>
      <c r="G319" s="176" t="s">
        <v>1754</v>
      </c>
      <c r="H319" s="177" t="s">
        <v>1214</v>
      </c>
      <c r="I319" s="150">
        <f>VLOOKUP(B319,'[52]Mod. CE 2018_NEW_Benny'!$B$10:$D$494,3,FALSE)</f>
        <v>155708776.23000002</v>
      </c>
      <c r="K319" s="150">
        <f>VLOOKUP(B319,'[52]Mod. CE 2018_NEW_Benny'!$B$10:$F$494,5,FALSE)</f>
        <v>155708776.23000002</v>
      </c>
    </row>
    <row r="320" spans="2:11" x14ac:dyDescent="0.25">
      <c r="B320" s="173" t="s">
        <v>835</v>
      </c>
      <c r="C320" s="178" t="s">
        <v>836</v>
      </c>
      <c r="D320" s="179">
        <f>VLOOKUP(B320,'[51]Mod. CE 2018_NEW_Benny'!$B$10:$D$494,3,FALSE)</f>
        <v>77930879.63000001</v>
      </c>
      <c r="E320" s="179"/>
      <c r="F320" s="179">
        <v>77930879.63000001</v>
      </c>
      <c r="G320" s="180" t="s">
        <v>1754</v>
      </c>
      <c r="H320" s="177" t="s">
        <v>1214</v>
      </c>
      <c r="I320" s="150">
        <f>VLOOKUP(B320,'[52]Mod. CE 2018_NEW_Benny'!$B$10:$D$494,3,FALSE)</f>
        <v>77930879.63000001</v>
      </c>
      <c r="K320" s="150">
        <f>VLOOKUP(B320,'[52]Mod. CE 2018_NEW_Benny'!$B$10:$F$494,5,FALSE)</f>
        <v>77930879.63000001</v>
      </c>
    </row>
    <row r="321" spans="2:11" x14ac:dyDescent="0.25">
      <c r="B321" s="181" t="s">
        <v>837</v>
      </c>
      <c r="C321" s="216" t="s">
        <v>838</v>
      </c>
      <c r="D321" s="217">
        <f>VLOOKUP(B321,'[51]Mod. CE 2018_NEW_Benny'!$B$10:$D$494,3,FALSE)</f>
        <v>70238211.870000005</v>
      </c>
      <c r="E321" s="217"/>
      <c r="F321" s="217">
        <v>70238211.870000005</v>
      </c>
      <c r="G321" s="218" t="s">
        <v>1754</v>
      </c>
      <c r="H321" s="177" t="s">
        <v>1214</v>
      </c>
      <c r="I321" s="150">
        <f>VLOOKUP(B321,'[52]Mod. CE 2018_NEW_Benny'!$B$10:$D$494,3,FALSE)</f>
        <v>70238211.870000005</v>
      </c>
      <c r="K321" s="150">
        <f>VLOOKUP(B321,'[52]Mod. CE 2018_NEW_Benny'!$B$10:$F$494,5,FALSE)</f>
        <v>70238211.870000005</v>
      </c>
    </row>
    <row r="322" spans="2:11" x14ac:dyDescent="0.25">
      <c r="B322" s="181" t="s">
        <v>839</v>
      </c>
      <c r="C322" s="198" t="s">
        <v>840</v>
      </c>
      <c r="D322" s="189">
        <f>VLOOKUP(B322,'[51]Mod. CE 2018_NEW_Benny'!$B$10:$D$494,3,FALSE)</f>
        <v>64912847.289999999</v>
      </c>
      <c r="E322" s="189"/>
      <c r="F322" s="189">
        <v>64912847.289999999</v>
      </c>
      <c r="G322" s="190" t="s">
        <v>1754</v>
      </c>
      <c r="H322" s="177" t="s">
        <v>1221</v>
      </c>
      <c r="I322" s="150">
        <f>VLOOKUP(B322,'[52]Mod. CE 2018_NEW_Benny'!$B$10:$D$494,3,FALSE)</f>
        <v>64912847.289999999</v>
      </c>
      <c r="K322" s="150">
        <f>VLOOKUP(B322,'[52]Mod. CE 2018_NEW_Benny'!$B$10:$F$494,5,FALSE)</f>
        <v>64912847.289999999</v>
      </c>
    </row>
    <row r="323" spans="2:11" x14ac:dyDescent="0.25">
      <c r="B323" s="181" t="s">
        <v>841</v>
      </c>
      <c r="C323" s="198" t="s">
        <v>842</v>
      </c>
      <c r="D323" s="189">
        <f>VLOOKUP(B323,'[51]Mod. CE 2018_NEW_Benny'!$B$10:$D$494,3,FALSE)</f>
        <v>5325364.58</v>
      </c>
      <c r="E323" s="189"/>
      <c r="F323" s="189">
        <v>5325364.58</v>
      </c>
      <c r="G323" s="190" t="s">
        <v>1754</v>
      </c>
      <c r="H323" s="177" t="s">
        <v>1221</v>
      </c>
      <c r="I323" s="150">
        <f>VLOOKUP(B323,'[52]Mod. CE 2018_NEW_Benny'!$B$10:$D$494,3,FALSE)</f>
        <v>5325364.58</v>
      </c>
      <c r="K323" s="150">
        <f>VLOOKUP(B323,'[52]Mod. CE 2018_NEW_Benny'!$B$10:$F$494,5,FALSE)</f>
        <v>5325364.58</v>
      </c>
    </row>
    <row r="324" spans="2:11" x14ac:dyDescent="0.25">
      <c r="B324" s="181" t="s">
        <v>843</v>
      </c>
      <c r="C324" s="198" t="s">
        <v>844</v>
      </c>
      <c r="D324" s="189">
        <f>VLOOKUP(B324,'[51]Mod. CE 2018_NEW_Benny'!$B$10:$D$494,3,FALSE)</f>
        <v>0</v>
      </c>
      <c r="E324" s="189"/>
      <c r="F324" s="189">
        <v>0</v>
      </c>
      <c r="G324" s="190" t="s">
        <v>1754</v>
      </c>
      <c r="H324" s="177" t="s">
        <v>1221</v>
      </c>
      <c r="I324" s="150">
        <f>VLOOKUP(B324,'[52]Mod. CE 2018_NEW_Benny'!$B$10:$D$494,3,FALSE)</f>
        <v>0</v>
      </c>
      <c r="K324" s="150">
        <f>VLOOKUP(B324,'[52]Mod. CE 2018_NEW_Benny'!$B$10:$F$494,5,FALSE)</f>
        <v>0</v>
      </c>
    </row>
    <row r="325" spans="2:11" x14ac:dyDescent="0.25">
      <c r="B325" s="181" t="s">
        <v>845</v>
      </c>
      <c r="C325" s="216" t="s">
        <v>846</v>
      </c>
      <c r="D325" s="217">
        <f>VLOOKUP(B325,'[51]Mod. CE 2018_NEW_Benny'!$B$10:$D$494,3,FALSE)</f>
        <v>7692667.7599999998</v>
      </c>
      <c r="E325" s="217"/>
      <c r="F325" s="217">
        <v>7692667.7599999998</v>
      </c>
      <c r="G325" s="218" t="s">
        <v>1754</v>
      </c>
      <c r="H325" s="177" t="s">
        <v>1214</v>
      </c>
      <c r="I325" s="150">
        <f>VLOOKUP(B325,'[52]Mod. CE 2018_NEW_Benny'!$B$10:$D$494,3,FALSE)</f>
        <v>7692667.7599999998</v>
      </c>
      <c r="K325" s="150">
        <f>VLOOKUP(B325,'[52]Mod. CE 2018_NEW_Benny'!$B$10:$F$494,5,FALSE)</f>
        <v>7692667.7599999998</v>
      </c>
    </row>
    <row r="326" spans="2:11" x14ac:dyDescent="0.25">
      <c r="B326" s="181" t="s">
        <v>847</v>
      </c>
      <c r="C326" s="198" t="s">
        <v>848</v>
      </c>
      <c r="D326" s="189">
        <f>VLOOKUP(B326,'[51]Mod. CE 2018_NEW_Benny'!$B$10:$D$494,3,FALSE)</f>
        <v>6171307.5199999996</v>
      </c>
      <c r="E326" s="189"/>
      <c r="F326" s="189">
        <v>6171307.5199999996</v>
      </c>
      <c r="G326" s="190" t="s">
        <v>1754</v>
      </c>
      <c r="H326" s="177" t="s">
        <v>1221</v>
      </c>
      <c r="I326" s="150">
        <f>VLOOKUP(B326,'[52]Mod. CE 2018_NEW_Benny'!$B$10:$D$494,3,FALSE)</f>
        <v>6171307.5199999996</v>
      </c>
      <c r="K326" s="150">
        <f>VLOOKUP(B326,'[52]Mod. CE 2018_NEW_Benny'!$B$10:$F$494,5,FALSE)</f>
        <v>6171307.5199999996</v>
      </c>
    </row>
    <row r="327" spans="2:11" x14ac:dyDescent="0.25">
      <c r="B327" s="181" t="s">
        <v>849</v>
      </c>
      <c r="C327" s="198" t="s">
        <v>850</v>
      </c>
      <c r="D327" s="189">
        <f>VLOOKUP(B327,'[51]Mod. CE 2018_NEW_Benny'!$B$10:$D$494,3,FALSE)</f>
        <v>1521360.24</v>
      </c>
      <c r="E327" s="189"/>
      <c r="F327" s="189">
        <v>1521360.24</v>
      </c>
      <c r="G327" s="190" t="s">
        <v>1754</v>
      </c>
      <c r="H327" s="177" t="s">
        <v>1221</v>
      </c>
      <c r="I327" s="150">
        <f>VLOOKUP(B327,'[52]Mod. CE 2018_NEW_Benny'!$B$10:$D$494,3,FALSE)</f>
        <v>1521360.24</v>
      </c>
      <c r="K327" s="150">
        <f>VLOOKUP(B327,'[52]Mod. CE 2018_NEW_Benny'!$B$10:$F$494,5,FALSE)</f>
        <v>1521360.24</v>
      </c>
    </row>
    <row r="328" spans="2:11" x14ac:dyDescent="0.25">
      <c r="B328" s="181" t="s">
        <v>851</v>
      </c>
      <c r="C328" s="198" t="s">
        <v>852</v>
      </c>
      <c r="D328" s="189">
        <f>VLOOKUP(B328,'[51]Mod. CE 2018_NEW_Benny'!$B$10:$D$494,3,FALSE)</f>
        <v>0</v>
      </c>
      <c r="E328" s="189"/>
      <c r="F328" s="189">
        <v>0</v>
      </c>
      <c r="G328" s="190" t="s">
        <v>1754</v>
      </c>
      <c r="H328" s="177" t="s">
        <v>1221</v>
      </c>
      <c r="I328" s="150">
        <f>VLOOKUP(B328,'[52]Mod. CE 2018_NEW_Benny'!$B$10:$D$494,3,FALSE)</f>
        <v>0</v>
      </c>
      <c r="K328" s="150">
        <f>VLOOKUP(B328,'[52]Mod. CE 2018_NEW_Benny'!$B$10:$F$494,5,FALSE)</f>
        <v>0</v>
      </c>
    </row>
    <row r="329" spans="2:11" x14ac:dyDescent="0.25">
      <c r="B329" s="173" t="s">
        <v>853</v>
      </c>
      <c r="C329" s="178" t="s">
        <v>854</v>
      </c>
      <c r="D329" s="179">
        <f>VLOOKUP(B329,'[51]Mod. CE 2018_NEW_Benny'!$B$10:$D$494,3,FALSE)</f>
        <v>77777896.599999994</v>
      </c>
      <c r="E329" s="179"/>
      <c r="F329" s="179">
        <v>77777896.599999994</v>
      </c>
      <c r="G329" s="180" t="s">
        <v>1754</v>
      </c>
      <c r="H329" s="177" t="s">
        <v>1214</v>
      </c>
      <c r="I329" s="150">
        <f>VLOOKUP(B329,'[52]Mod. CE 2018_NEW_Benny'!$B$10:$D$494,3,FALSE)</f>
        <v>77777896.599999994</v>
      </c>
      <c r="K329" s="150">
        <f>VLOOKUP(B329,'[52]Mod. CE 2018_NEW_Benny'!$B$10:$F$494,5,FALSE)</f>
        <v>77777896.599999994</v>
      </c>
    </row>
    <row r="330" spans="2:11" x14ac:dyDescent="0.25">
      <c r="B330" s="181" t="s">
        <v>855</v>
      </c>
      <c r="C330" s="202" t="s">
        <v>856</v>
      </c>
      <c r="D330" s="183">
        <f>VLOOKUP(B330,'[51]Mod. CE 2018_NEW_Benny'!$B$10:$D$494,3,FALSE)</f>
        <v>68431469.729999989</v>
      </c>
      <c r="E330" s="183"/>
      <c r="F330" s="183">
        <v>68431469.729999989</v>
      </c>
      <c r="G330" s="184" t="s">
        <v>1754</v>
      </c>
      <c r="H330" s="177" t="s">
        <v>1221</v>
      </c>
      <c r="I330" s="150">
        <f>VLOOKUP(B330,'[52]Mod. CE 2018_NEW_Benny'!$B$10:$D$494,3,FALSE)</f>
        <v>68431469.729999989</v>
      </c>
      <c r="K330" s="150">
        <f>VLOOKUP(B330,'[52]Mod. CE 2018_NEW_Benny'!$B$10:$F$494,5,FALSE)</f>
        <v>68431469.729999989</v>
      </c>
    </row>
    <row r="331" spans="2:11" x14ac:dyDescent="0.25">
      <c r="B331" s="181" t="s">
        <v>857</v>
      </c>
      <c r="C331" s="202" t="s">
        <v>858</v>
      </c>
      <c r="D331" s="183">
        <f>VLOOKUP(B331,'[51]Mod. CE 2018_NEW_Benny'!$B$10:$D$494,3,FALSE)</f>
        <v>9346426.8699999992</v>
      </c>
      <c r="E331" s="183"/>
      <c r="F331" s="183">
        <v>9346426.8699999992</v>
      </c>
      <c r="G331" s="184" t="s">
        <v>1754</v>
      </c>
      <c r="H331" s="177" t="s">
        <v>1221</v>
      </c>
      <c r="I331" s="150">
        <f>VLOOKUP(B331,'[52]Mod. CE 2018_NEW_Benny'!$B$10:$D$494,3,FALSE)</f>
        <v>9346426.8699999992</v>
      </c>
      <c r="K331" s="150">
        <f>VLOOKUP(B331,'[52]Mod. CE 2018_NEW_Benny'!$B$10:$F$494,5,FALSE)</f>
        <v>9346426.8699999992</v>
      </c>
    </row>
    <row r="332" spans="2:11" x14ac:dyDescent="0.25">
      <c r="B332" s="181" t="s">
        <v>859</v>
      </c>
      <c r="C332" s="202" t="s">
        <v>860</v>
      </c>
      <c r="D332" s="183">
        <f>VLOOKUP(B332,'[51]Mod. CE 2018_NEW_Benny'!$B$10:$D$494,3,FALSE)</f>
        <v>0</v>
      </c>
      <c r="E332" s="183"/>
      <c r="F332" s="183">
        <v>0</v>
      </c>
      <c r="G332" s="184" t="s">
        <v>1754</v>
      </c>
      <c r="H332" s="177" t="s">
        <v>1221</v>
      </c>
      <c r="I332" s="150">
        <f>VLOOKUP(B332,'[52]Mod. CE 2018_NEW_Benny'!$B$10:$D$494,3,FALSE)</f>
        <v>0</v>
      </c>
      <c r="K332" s="150">
        <f>VLOOKUP(B332,'[52]Mod. CE 2018_NEW_Benny'!$B$10:$F$494,5,FALSE)</f>
        <v>0</v>
      </c>
    </row>
    <row r="333" spans="2:11" ht="15.75" x14ac:dyDescent="0.25">
      <c r="B333" s="173" t="s">
        <v>861</v>
      </c>
      <c r="C333" s="174" t="s">
        <v>862</v>
      </c>
      <c r="D333" s="175">
        <f>VLOOKUP(B333,'[51]Mod. CE 2018_NEW_Benny'!$B$10:$D$494,3,FALSE)</f>
        <v>642205.43000000005</v>
      </c>
      <c r="E333" s="175"/>
      <c r="F333" s="175">
        <v>642205.43000000005</v>
      </c>
      <c r="G333" s="176" t="s">
        <v>1754</v>
      </c>
      <c r="H333" s="177" t="s">
        <v>1214</v>
      </c>
      <c r="I333" s="150">
        <f>VLOOKUP(B333,'[52]Mod. CE 2018_NEW_Benny'!$B$10:$D$494,3,FALSE)</f>
        <v>642205.43000000005</v>
      </c>
      <c r="K333" s="150">
        <f>VLOOKUP(B333,'[52]Mod. CE 2018_NEW_Benny'!$B$10:$F$494,5,FALSE)</f>
        <v>642205.43000000005</v>
      </c>
    </row>
    <row r="334" spans="2:11" x14ac:dyDescent="0.25">
      <c r="B334" s="173" t="s">
        <v>863</v>
      </c>
      <c r="C334" s="178" t="s">
        <v>864</v>
      </c>
      <c r="D334" s="179">
        <f>VLOOKUP(B334,'[51]Mod. CE 2018_NEW_Benny'!$B$10:$D$494,3,FALSE)</f>
        <v>470086.84</v>
      </c>
      <c r="E334" s="179"/>
      <c r="F334" s="179">
        <v>470086.84</v>
      </c>
      <c r="G334" s="180" t="s">
        <v>1754</v>
      </c>
      <c r="H334" s="177" t="s">
        <v>1214</v>
      </c>
      <c r="I334" s="150">
        <f>VLOOKUP(B334,'[52]Mod. CE 2018_NEW_Benny'!$B$10:$D$494,3,FALSE)</f>
        <v>470086.84</v>
      </c>
      <c r="K334" s="150">
        <f>VLOOKUP(B334,'[52]Mod. CE 2018_NEW_Benny'!$B$10:$F$494,5,FALSE)</f>
        <v>470086.84</v>
      </c>
    </row>
    <row r="335" spans="2:11" x14ac:dyDescent="0.25">
      <c r="B335" s="181" t="s">
        <v>865</v>
      </c>
      <c r="C335" s="202" t="s">
        <v>866</v>
      </c>
      <c r="D335" s="183">
        <f>VLOOKUP(B335,'[51]Mod. CE 2018_NEW_Benny'!$B$10:$D$494,3,FALSE)</f>
        <v>470086.84</v>
      </c>
      <c r="E335" s="183"/>
      <c r="F335" s="183">
        <v>470086.84</v>
      </c>
      <c r="G335" s="184" t="s">
        <v>1754</v>
      </c>
      <c r="H335" s="177" t="s">
        <v>1221</v>
      </c>
      <c r="I335" s="150">
        <f>VLOOKUP(B335,'[52]Mod. CE 2018_NEW_Benny'!$B$10:$D$494,3,FALSE)</f>
        <v>470086.84</v>
      </c>
      <c r="K335" s="150">
        <f>VLOOKUP(B335,'[52]Mod. CE 2018_NEW_Benny'!$B$10:$F$494,5,FALSE)</f>
        <v>470086.84</v>
      </c>
    </row>
    <row r="336" spans="2:11" x14ac:dyDescent="0.25">
      <c r="B336" s="181" t="s">
        <v>867</v>
      </c>
      <c r="C336" s="202" t="s">
        <v>868</v>
      </c>
      <c r="D336" s="183">
        <f>VLOOKUP(B336,'[51]Mod. CE 2018_NEW_Benny'!$B$10:$D$494,3,FALSE)</f>
        <v>0</v>
      </c>
      <c r="E336" s="183"/>
      <c r="F336" s="183">
        <v>0</v>
      </c>
      <c r="G336" s="184" t="s">
        <v>1754</v>
      </c>
      <c r="H336" s="177" t="s">
        <v>1221</v>
      </c>
      <c r="I336" s="150">
        <f>VLOOKUP(B336,'[52]Mod. CE 2018_NEW_Benny'!$B$10:$D$494,3,FALSE)</f>
        <v>0</v>
      </c>
      <c r="K336" s="150">
        <f>VLOOKUP(B336,'[52]Mod. CE 2018_NEW_Benny'!$B$10:$F$494,5,FALSE)</f>
        <v>0</v>
      </c>
    </row>
    <row r="337" spans="2:11" x14ac:dyDescent="0.25">
      <c r="B337" s="181" t="s">
        <v>869</v>
      </c>
      <c r="C337" s="202" t="s">
        <v>870</v>
      </c>
      <c r="D337" s="183">
        <f>VLOOKUP(B337,'[51]Mod. CE 2018_NEW_Benny'!$B$10:$D$494,3,FALSE)</f>
        <v>0</v>
      </c>
      <c r="E337" s="183"/>
      <c r="F337" s="183">
        <v>0</v>
      </c>
      <c r="G337" s="184" t="s">
        <v>1754</v>
      </c>
      <c r="H337" s="177" t="s">
        <v>1221</v>
      </c>
      <c r="I337" s="150">
        <f>VLOOKUP(B337,'[52]Mod. CE 2018_NEW_Benny'!$B$10:$D$494,3,FALSE)</f>
        <v>0</v>
      </c>
      <c r="K337" s="150">
        <f>VLOOKUP(B337,'[52]Mod. CE 2018_NEW_Benny'!$B$10:$F$494,5,FALSE)</f>
        <v>0</v>
      </c>
    </row>
    <row r="338" spans="2:11" x14ac:dyDescent="0.25">
      <c r="B338" s="173" t="s">
        <v>871</v>
      </c>
      <c r="C338" s="178" t="s">
        <v>872</v>
      </c>
      <c r="D338" s="179">
        <f>VLOOKUP(B338,'[51]Mod. CE 2018_NEW_Benny'!$B$10:$D$494,3,FALSE)</f>
        <v>172118.59</v>
      </c>
      <c r="E338" s="179"/>
      <c r="F338" s="179">
        <v>172118.59</v>
      </c>
      <c r="G338" s="180" t="s">
        <v>1754</v>
      </c>
      <c r="H338" s="177" t="s">
        <v>1214</v>
      </c>
      <c r="I338" s="150">
        <f>VLOOKUP(B338,'[52]Mod. CE 2018_NEW_Benny'!$B$10:$D$494,3,FALSE)</f>
        <v>172118.59</v>
      </c>
      <c r="K338" s="150">
        <f>VLOOKUP(B338,'[52]Mod. CE 2018_NEW_Benny'!$B$10:$F$494,5,FALSE)</f>
        <v>172118.59</v>
      </c>
    </row>
    <row r="339" spans="2:11" x14ac:dyDescent="0.25">
      <c r="B339" s="181" t="s">
        <v>873</v>
      </c>
      <c r="C339" s="202" t="s">
        <v>874</v>
      </c>
      <c r="D339" s="183">
        <f>VLOOKUP(B339,'[51]Mod. CE 2018_NEW_Benny'!$B$10:$D$494,3,FALSE)</f>
        <v>172118.59</v>
      </c>
      <c r="E339" s="183"/>
      <c r="F339" s="183">
        <v>172118.59</v>
      </c>
      <c r="G339" s="184" t="s">
        <v>1754</v>
      </c>
      <c r="H339" s="177" t="s">
        <v>1221</v>
      </c>
      <c r="I339" s="150">
        <f>VLOOKUP(B339,'[52]Mod. CE 2018_NEW_Benny'!$B$10:$D$494,3,FALSE)</f>
        <v>172118.59</v>
      </c>
      <c r="K339" s="150">
        <f>VLOOKUP(B339,'[52]Mod. CE 2018_NEW_Benny'!$B$10:$F$494,5,FALSE)</f>
        <v>172118.59</v>
      </c>
    </row>
    <row r="340" spans="2:11" x14ac:dyDescent="0.25">
      <c r="B340" s="181" t="s">
        <v>875</v>
      </c>
      <c r="C340" s="202" t="s">
        <v>876</v>
      </c>
      <c r="D340" s="183">
        <f>VLOOKUP(B340,'[51]Mod. CE 2018_NEW_Benny'!$B$10:$D$494,3,FALSE)</f>
        <v>0</v>
      </c>
      <c r="E340" s="183"/>
      <c r="F340" s="183">
        <v>0</v>
      </c>
      <c r="G340" s="184" t="s">
        <v>1754</v>
      </c>
      <c r="H340" s="177" t="s">
        <v>1221</v>
      </c>
      <c r="I340" s="150">
        <f>VLOOKUP(B340,'[52]Mod. CE 2018_NEW_Benny'!$B$10:$D$494,3,FALSE)</f>
        <v>0</v>
      </c>
      <c r="K340" s="150">
        <f>VLOOKUP(B340,'[52]Mod. CE 2018_NEW_Benny'!$B$10:$F$494,5,FALSE)</f>
        <v>0</v>
      </c>
    </row>
    <row r="341" spans="2:11" x14ac:dyDescent="0.25">
      <c r="B341" s="181" t="s">
        <v>877</v>
      </c>
      <c r="C341" s="202" t="s">
        <v>878</v>
      </c>
      <c r="D341" s="183">
        <f>VLOOKUP(B341,'[51]Mod. CE 2018_NEW_Benny'!$B$10:$D$494,3,FALSE)</f>
        <v>0</v>
      </c>
      <c r="E341" s="183"/>
      <c r="F341" s="183">
        <v>0</v>
      </c>
      <c r="G341" s="184" t="s">
        <v>1754</v>
      </c>
      <c r="H341" s="177" t="s">
        <v>1221</v>
      </c>
      <c r="I341" s="150">
        <f>VLOOKUP(B341,'[52]Mod. CE 2018_NEW_Benny'!$B$10:$D$494,3,FALSE)</f>
        <v>0</v>
      </c>
      <c r="K341" s="150">
        <f>VLOOKUP(B341,'[52]Mod. CE 2018_NEW_Benny'!$B$10:$F$494,5,FALSE)</f>
        <v>0</v>
      </c>
    </row>
    <row r="342" spans="2:11" ht="15.75" x14ac:dyDescent="0.25">
      <c r="B342" s="173" t="s">
        <v>879</v>
      </c>
      <c r="C342" s="174" t="s">
        <v>880</v>
      </c>
      <c r="D342" s="175">
        <f>VLOOKUP(B342,'[51]Mod. CE 2018_NEW_Benny'!$B$10:$D$494,3,FALSE)</f>
        <v>17194577.400000002</v>
      </c>
      <c r="E342" s="175"/>
      <c r="F342" s="175">
        <v>17194577.400000002</v>
      </c>
      <c r="G342" s="176" t="s">
        <v>1754</v>
      </c>
      <c r="H342" s="177" t="s">
        <v>1214</v>
      </c>
      <c r="I342" s="150">
        <f>VLOOKUP(B342,'[52]Mod. CE 2018_NEW_Benny'!$B$10:$D$494,3,FALSE)</f>
        <v>17194577.400000002</v>
      </c>
      <c r="K342" s="150">
        <f>VLOOKUP(B342,'[52]Mod. CE 2018_NEW_Benny'!$B$10:$F$494,5,FALSE)</f>
        <v>17194577.400000002</v>
      </c>
    </row>
    <row r="343" spans="2:11" x14ac:dyDescent="0.25">
      <c r="B343" s="173" t="s">
        <v>881</v>
      </c>
      <c r="C343" s="178" t="s">
        <v>882</v>
      </c>
      <c r="D343" s="179">
        <f>VLOOKUP(B343,'[51]Mod. CE 2018_NEW_Benny'!$B$10:$D$494,3,FALSE)</f>
        <v>145647.67000000001</v>
      </c>
      <c r="E343" s="179"/>
      <c r="F343" s="179">
        <v>145647.67000000001</v>
      </c>
      <c r="G343" s="180" t="s">
        <v>1754</v>
      </c>
      <c r="H343" s="177" t="s">
        <v>1214</v>
      </c>
      <c r="I343" s="150">
        <f>VLOOKUP(B343,'[52]Mod. CE 2018_NEW_Benny'!$B$10:$D$494,3,FALSE)</f>
        <v>145647.67000000001</v>
      </c>
      <c r="K343" s="150">
        <f>VLOOKUP(B343,'[52]Mod. CE 2018_NEW_Benny'!$B$10:$F$494,5,FALSE)</f>
        <v>145647.67000000001</v>
      </c>
    </row>
    <row r="344" spans="2:11" x14ac:dyDescent="0.25">
      <c r="B344" s="181" t="s">
        <v>883</v>
      </c>
      <c r="C344" s="202" t="s">
        <v>884</v>
      </c>
      <c r="D344" s="183">
        <f>VLOOKUP(B344,'[51]Mod. CE 2018_NEW_Benny'!$B$10:$D$494,3,FALSE)</f>
        <v>145647.67000000001</v>
      </c>
      <c r="E344" s="183"/>
      <c r="F344" s="183">
        <v>145647.67000000001</v>
      </c>
      <c r="G344" s="184" t="s">
        <v>1754</v>
      </c>
      <c r="H344" s="177" t="s">
        <v>1221</v>
      </c>
      <c r="I344" s="150">
        <f>VLOOKUP(B344,'[52]Mod. CE 2018_NEW_Benny'!$B$10:$D$494,3,FALSE)</f>
        <v>145647.67000000001</v>
      </c>
      <c r="K344" s="150">
        <f>VLOOKUP(B344,'[52]Mod. CE 2018_NEW_Benny'!$B$10:$F$494,5,FALSE)</f>
        <v>145647.67000000001</v>
      </c>
    </row>
    <row r="345" spans="2:11" x14ac:dyDescent="0.25">
      <c r="B345" s="181" t="s">
        <v>885</v>
      </c>
      <c r="C345" s="202" t="s">
        <v>886</v>
      </c>
      <c r="D345" s="183">
        <f>VLOOKUP(B345,'[51]Mod. CE 2018_NEW_Benny'!$B$10:$D$494,3,FALSE)</f>
        <v>0</v>
      </c>
      <c r="E345" s="183"/>
      <c r="F345" s="183">
        <v>0</v>
      </c>
      <c r="G345" s="184" t="s">
        <v>1754</v>
      </c>
      <c r="H345" s="177" t="s">
        <v>1221</v>
      </c>
      <c r="I345" s="150">
        <f>VLOOKUP(B345,'[52]Mod. CE 2018_NEW_Benny'!$B$10:$D$494,3,FALSE)</f>
        <v>0</v>
      </c>
      <c r="K345" s="150">
        <f>VLOOKUP(B345,'[52]Mod. CE 2018_NEW_Benny'!$B$10:$F$494,5,FALSE)</f>
        <v>0</v>
      </c>
    </row>
    <row r="346" spans="2:11" x14ac:dyDescent="0.25">
      <c r="B346" s="181" t="s">
        <v>887</v>
      </c>
      <c r="C346" s="202" t="s">
        <v>888</v>
      </c>
      <c r="D346" s="183">
        <f>VLOOKUP(B346,'[51]Mod. CE 2018_NEW_Benny'!$B$10:$D$494,3,FALSE)</f>
        <v>0</v>
      </c>
      <c r="E346" s="183"/>
      <c r="F346" s="183">
        <v>0</v>
      </c>
      <c r="G346" s="184" t="s">
        <v>1754</v>
      </c>
      <c r="H346" s="177" t="s">
        <v>1221</v>
      </c>
      <c r="I346" s="150">
        <f>VLOOKUP(B346,'[52]Mod. CE 2018_NEW_Benny'!$B$10:$D$494,3,FALSE)</f>
        <v>0</v>
      </c>
      <c r="K346" s="150">
        <f>VLOOKUP(B346,'[52]Mod. CE 2018_NEW_Benny'!$B$10:$F$494,5,FALSE)</f>
        <v>0</v>
      </c>
    </row>
    <row r="347" spans="2:11" x14ac:dyDescent="0.25">
      <c r="B347" s="173" t="s">
        <v>889</v>
      </c>
      <c r="C347" s="178" t="s">
        <v>890</v>
      </c>
      <c r="D347" s="179">
        <f>VLOOKUP(B347,'[51]Mod. CE 2018_NEW_Benny'!$B$10:$D$494,3,FALSE)</f>
        <v>17048929.73</v>
      </c>
      <c r="E347" s="179"/>
      <c r="F347" s="179">
        <v>17048929.73</v>
      </c>
      <c r="G347" s="180" t="s">
        <v>1754</v>
      </c>
      <c r="H347" s="177" t="s">
        <v>1214</v>
      </c>
      <c r="I347" s="150">
        <f>VLOOKUP(B347,'[52]Mod. CE 2018_NEW_Benny'!$B$10:$D$494,3,FALSE)</f>
        <v>17048929.73</v>
      </c>
      <c r="K347" s="150">
        <f>VLOOKUP(B347,'[52]Mod. CE 2018_NEW_Benny'!$B$10:$F$494,5,FALSE)</f>
        <v>17048929.73</v>
      </c>
    </row>
    <row r="348" spans="2:11" x14ac:dyDescent="0.25">
      <c r="B348" s="181" t="s">
        <v>891</v>
      </c>
      <c r="C348" s="202" t="s">
        <v>892</v>
      </c>
      <c r="D348" s="183">
        <f>VLOOKUP(B348,'[51]Mod. CE 2018_NEW_Benny'!$B$10:$D$494,3,FALSE)</f>
        <v>15506440.949999999</v>
      </c>
      <c r="E348" s="183"/>
      <c r="F348" s="183">
        <v>15506440.949999999</v>
      </c>
      <c r="G348" s="184" t="s">
        <v>1754</v>
      </c>
      <c r="H348" s="177" t="s">
        <v>1221</v>
      </c>
      <c r="I348" s="150">
        <f>VLOOKUP(B348,'[52]Mod. CE 2018_NEW_Benny'!$B$10:$D$494,3,FALSE)</f>
        <v>15506440.949999999</v>
      </c>
      <c r="K348" s="150">
        <f>VLOOKUP(B348,'[52]Mod. CE 2018_NEW_Benny'!$B$10:$F$494,5,FALSE)</f>
        <v>15506440.949999999</v>
      </c>
    </row>
    <row r="349" spans="2:11" x14ac:dyDescent="0.25">
      <c r="B349" s="181" t="s">
        <v>893</v>
      </c>
      <c r="C349" s="202" t="s">
        <v>894</v>
      </c>
      <c r="D349" s="183">
        <f>VLOOKUP(B349,'[51]Mod. CE 2018_NEW_Benny'!$B$10:$D$494,3,FALSE)</f>
        <v>1542488.78</v>
      </c>
      <c r="E349" s="183"/>
      <c r="F349" s="183">
        <v>1542488.78</v>
      </c>
      <c r="G349" s="184" t="s">
        <v>1754</v>
      </c>
      <c r="H349" s="177" t="s">
        <v>1221</v>
      </c>
      <c r="I349" s="150">
        <f>VLOOKUP(B349,'[52]Mod. CE 2018_NEW_Benny'!$B$10:$D$494,3,FALSE)</f>
        <v>1542488.78</v>
      </c>
      <c r="K349" s="150">
        <f>VLOOKUP(B349,'[52]Mod. CE 2018_NEW_Benny'!$B$10:$F$494,5,FALSE)</f>
        <v>1542488.78</v>
      </c>
    </row>
    <row r="350" spans="2:11" x14ac:dyDescent="0.25">
      <c r="B350" s="181" t="s">
        <v>895</v>
      </c>
      <c r="C350" s="202" t="s">
        <v>896</v>
      </c>
      <c r="D350" s="183">
        <f>VLOOKUP(B350,'[51]Mod. CE 2018_NEW_Benny'!$B$10:$D$494,3,FALSE)</f>
        <v>0</v>
      </c>
      <c r="E350" s="183"/>
      <c r="F350" s="183">
        <v>0</v>
      </c>
      <c r="G350" s="184" t="s">
        <v>1754</v>
      </c>
      <c r="H350" s="177" t="s">
        <v>1221</v>
      </c>
      <c r="I350" s="150">
        <f>VLOOKUP(B350,'[52]Mod. CE 2018_NEW_Benny'!$B$10:$D$494,3,FALSE)</f>
        <v>0</v>
      </c>
      <c r="K350" s="150">
        <f>VLOOKUP(B350,'[52]Mod. CE 2018_NEW_Benny'!$B$10:$F$494,5,FALSE)</f>
        <v>0</v>
      </c>
    </row>
    <row r="351" spans="2:11" ht="15.75" x14ac:dyDescent="0.25">
      <c r="B351" s="173" t="s">
        <v>897</v>
      </c>
      <c r="C351" s="174" t="s">
        <v>898</v>
      </c>
      <c r="D351" s="175">
        <f>VLOOKUP(B351,'[51]Mod. CE 2018_NEW_Benny'!$B$10:$D$494,3,FALSE)</f>
        <v>10807922.84</v>
      </c>
      <c r="E351" s="175"/>
      <c r="F351" s="175">
        <v>10807922.84</v>
      </c>
      <c r="G351" s="176" t="s">
        <v>1754</v>
      </c>
      <c r="H351" s="177" t="s">
        <v>1214</v>
      </c>
      <c r="I351" s="150">
        <f>VLOOKUP(B351,'[52]Mod. CE 2018_NEW_Benny'!$B$10:$D$494,3,FALSE)</f>
        <v>10807922.84</v>
      </c>
      <c r="K351" s="150">
        <f>VLOOKUP(B351,'[52]Mod. CE 2018_NEW_Benny'!$B$10:$F$494,5,FALSE)</f>
        <v>10807922.84</v>
      </c>
    </row>
    <row r="352" spans="2:11" x14ac:dyDescent="0.25">
      <c r="B352" s="173" t="s">
        <v>899</v>
      </c>
      <c r="C352" s="178" t="s">
        <v>900</v>
      </c>
      <c r="D352" s="179">
        <f>VLOOKUP(B352,'[51]Mod. CE 2018_NEW_Benny'!$B$10:$D$494,3,FALSE)</f>
        <v>1797117.1199999999</v>
      </c>
      <c r="E352" s="179"/>
      <c r="F352" s="179">
        <v>1797117.1199999999</v>
      </c>
      <c r="G352" s="180" t="s">
        <v>1754</v>
      </c>
      <c r="H352" s="177" t="s">
        <v>1214</v>
      </c>
      <c r="I352" s="150">
        <f>VLOOKUP(B352,'[52]Mod. CE 2018_NEW_Benny'!$B$10:$D$494,3,FALSE)</f>
        <v>1797117.1199999999</v>
      </c>
      <c r="K352" s="150">
        <f>VLOOKUP(B352,'[52]Mod. CE 2018_NEW_Benny'!$B$10:$F$494,5,FALSE)</f>
        <v>1797117.1199999999</v>
      </c>
    </row>
    <row r="353" spans="2:11" x14ac:dyDescent="0.25">
      <c r="B353" s="181" t="s">
        <v>901</v>
      </c>
      <c r="C353" s="202" t="s">
        <v>1830</v>
      </c>
      <c r="D353" s="183">
        <f>VLOOKUP(B353,'[51]Mod. CE 2018_NEW_Benny'!$B$10:$D$494,3,FALSE)</f>
        <v>1719669.15</v>
      </c>
      <c r="E353" s="183"/>
      <c r="F353" s="183">
        <v>1719669.15</v>
      </c>
      <c r="G353" s="184" t="s">
        <v>1754</v>
      </c>
      <c r="H353" s="177" t="s">
        <v>1221</v>
      </c>
      <c r="I353" s="150">
        <f>VLOOKUP(B353,'[52]Mod. CE 2018_NEW_Benny'!$B$10:$D$494,3,FALSE)</f>
        <v>1719669.15</v>
      </c>
      <c r="K353" s="150">
        <f>VLOOKUP(B353,'[52]Mod. CE 2018_NEW_Benny'!$B$10:$F$494,5,FALSE)</f>
        <v>1719669.15</v>
      </c>
    </row>
    <row r="354" spans="2:11" x14ac:dyDescent="0.25">
      <c r="B354" s="181" t="s">
        <v>902</v>
      </c>
      <c r="C354" s="202" t="s">
        <v>1831</v>
      </c>
      <c r="D354" s="183">
        <f>VLOOKUP(B354,'[51]Mod. CE 2018_NEW_Benny'!$B$10:$D$494,3,FALSE)</f>
        <v>77447.97</v>
      </c>
      <c r="E354" s="183"/>
      <c r="F354" s="183">
        <v>77447.97</v>
      </c>
      <c r="G354" s="184" t="s">
        <v>1754</v>
      </c>
      <c r="H354" s="177" t="s">
        <v>1221</v>
      </c>
      <c r="I354" s="150">
        <f>VLOOKUP(B354,'[52]Mod. CE 2018_NEW_Benny'!$B$10:$D$494,3,FALSE)</f>
        <v>77447.97</v>
      </c>
      <c r="K354" s="150">
        <f>VLOOKUP(B354,'[52]Mod. CE 2018_NEW_Benny'!$B$10:$F$494,5,FALSE)</f>
        <v>77447.97</v>
      </c>
    </row>
    <row r="355" spans="2:11" x14ac:dyDescent="0.25">
      <c r="B355" s="181" t="s">
        <v>903</v>
      </c>
      <c r="C355" s="202" t="s">
        <v>1832</v>
      </c>
      <c r="D355" s="183">
        <f>VLOOKUP(B355,'[51]Mod. CE 2018_NEW_Benny'!$B$10:$D$494,3,FALSE)</f>
        <v>0</v>
      </c>
      <c r="E355" s="183"/>
      <c r="F355" s="183">
        <v>0</v>
      </c>
      <c r="G355" s="184" t="s">
        <v>1754</v>
      </c>
      <c r="H355" s="177" t="s">
        <v>1221</v>
      </c>
      <c r="I355" s="150">
        <f>VLOOKUP(B355,'[52]Mod. CE 2018_NEW_Benny'!$B$10:$D$494,3,FALSE)</f>
        <v>0</v>
      </c>
      <c r="K355" s="150">
        <f>VLOOKUP(B355,'[52]Mod. CE 2018_NEW_Benny'!$B$10:$F$494,5,FALSE)</f>
        <v>0</v>
      </c>
    </row>
    <row r="356" spans="2:11" x14ac:dyDescent="0.25">
      <c r="B356" s="173" t="s">
        <v>904</v>
      </c>
      <c r="C356" s="178" t="s">
        <v>905</v>
      </c>
      <c r="D356" s="179">
        <f>VLOOKUP(B356,'[51]Mod. CE 2018_NEW_Benny'!$B$10:$D$494,3,FALSE)</f>
        <v>9010805.7200000007</v>
      </c>
      <c r="E356" s="179"/>
      <c r="F356" s="179">
        <v>9010805.7200000007</v>
      </c>
      <c r="G356" s="180" t="s">
        <v>1754</v>
      </c>
      <c r="H356" s="177" t="s">
        <v>1214</v>
      </c>
      <c r="I356" s="150">
        <f>VLOOKUP(B356,'[52]Mod. CE 2018_NEW_Benny'!$B$10:$D$494,3,FALSE)</f>
        <v>9010805.7200000007</v>
      </c>
      <c r="K356" s="150">
        <f>VLOOKUP(B356,'[52]Mod. CE 2018_NEW_Benny'!$B$10:$F$494,5,FALSE)</f>
        <v>9010805.7200000007</v>
      </c>
    </row>
    <row r="357" spans="2:11" x14ac:dyDescent="0.25">
      <c r="B357" s="181" t="s">
        <v>906</v>
      </c>
      <c r="C357" s="202" t="s">
        <v>1833</v>
      </c>
      <c r="D357" s="183">
        <f>VLOOKUP(B357,'[51]Mod. CE 2018_NEW_Benny'!$B$10:$D$494,3,FALSE)</f>
        <v>7977017.8600000013</v>
      </c>
      <c r="E357" s="183"/>
      <c r="F357" s="183">
        <v>7977017.8600000013</v>
      </c>
      <c r="G357" s="184" t="s">
        <v>1754</v>
      </c>
      <c r="H357" s="177" t="s">
        <v>1221</v>
      </c>
      <c r="I357" s="150">
        <f>VLOOKUP(B357,'[52]Mod. CE 2018_NEW_Benny'!$B$10:$D$494,3,FALSE)</f>
        <v>7977017.8600000013</v>
      </c>
      <c r="K357" s="150">
        <f>VLOOKUP(B357,'[52]Mod. CE 2018_NEW_Benny'!$B$10:$F$494,5,FALSE)</f>
        <v>7977017.8600000013</v>
      </c>
    </row>
    <row r="358" spans="2:11" x14ac:dyDescent="0.25">
      <c r="B358" s="181" t="s">
        <v>907</v>
      </c>
      <c r="C358" s="202" t="s">
        <v>1834</v>
      </c>
      <c r="D358" s="183">
        <f>VLOOKUP(B358,'[51]Mod. CE 2018_NEW_Benny'!$B$10:$D$494,3,FALSE)</f>
        <v>1033787.8599999999</v>
      </c>
      <c r="E358" s="183"/>
      <c r="F358" s="183">
        <v>1033787.8599999999</v>
      </c>
      <c r="G358" s="184" t="s">
        <v>1754</v>
      </c>
      <c r="H358" s="177" t="s">
        <v>1221</v>
      </c>
      <c r="I358" s="150">
        <f>VLOOKUP(B358,'[52]Mod. CE 2018_NEW_Benny'!$B$10:$D$494,3,FALSE)</f>
        <v>1033787.8599999999</v>
      </c>
      <c r="K358" s="150">
        <f>VLOOKUP(B358,'[52]Mod. CE 2018_NEW_Benny'!$B$10:$F$494,5,FALSE)</f>
        <v>1033787.8599999999</v>
      </c>
    </row>
    <row r="359" spans="2:11" x14ac:dyDescent="0.25">
      <c r="B359" s="181" t="s">
        <v>908</v>
      </c>
      <c r="C359" s="202" t="s">
        <v>1835</v>
      </c>
      <c r="D359" s="183">
        <f>VLOOKUP(B359,'[51]Mod. CE 2018_NEW_Benny'!$B$10:$D$494,3,FALSE)</f>
        <v>0</v>
      </c>
      <c r="E359" s="183"/>
      <c r="F359" s="183">
        <v>0</v>
      </c>
      <c r="G359" s="184" t="s">
        <v>1754</v>
      </c>
      <c r="H359" s="177" t="s">
        <v>1221</v>
      </c>
      <c r="I359" s="150">
        <f>VLOOKUP(B359,'[52]Mod. CE 2018_NEW_Benny'!$B$10:$D$494,3,FALSE)</f>
        <v>0</v>
      </c>
      <c r="K359" s="150">
        <f>VLOOKUP(B359,'[52]Mod. CE 2018_NEW_Benny'!$B$10:$F$494,5,FALSE)</f>
        <v>0</v>
      </c>
    </row>
    <row r="360" spans="2:11" ht="15.75" x14ac:dyDescent="0.25">
      <c r="B360" s="173" t="s">
        <v>909</v>
      </c>
      <c r="C360" s="174" t="s">
        <v>910</v>
      </c>
      <c r="D360" s="175">
        <f>VLOOKUP(B360,'[51]Mod. CE 2018_NEW_Benny'!$B$10:$D$494,3,FALSE)</f>
        <v>2442478.3299999996</v>
      </c>
      <c r="E360" s="175"/>
      <c r="F360" s="175">
        <v>2442478.3299999996</v>
      </c>
      <c r="G360" s="176" t="s">
        <v>1754</v>
      </c>
      <c r="H360" s="177" t="s">
        <v>1214</v>
      </c>
      <c r="I360" s="150">
        <f>VLOOKUP(B360,'[52]Mod. CE 2018_NEW_Benny'!$B$10:$D$494,3,FALSE)</f>
        <v>2442478.3299999996</v>
      </c>
      <c r="K360" s="150">
        <f>VLOOKUP(B360,'[52]Mod. CE 2018_NEW_Benny'!$B$10:$F$494,5,FALSE)</f>
        <v>2442478.3299999996</v>
      </c>
    </row>
    <row r="361" spans="2:11" x14ac:dyDescent="0.25">
      <c r="B361" s="173" t="s">
        <v>911</v>
      </c>
      <c r="C361" s="178" t="s">
        <v>912</v>
      </c>
      <c r="D361" s="179">
        <f>VLOOKUP(B361,'[51]Mod. CE 2018_NEW_Benny'!$B$10:$D$494,3,FALSE)</f>
        <v>608542.34</v>
      </c>
      <c r="E361" s="179"/>
      <c r="F361" s="179">
        <v>608542.34</v>
      </c>
      <c r="G361" s="180" t="s">
        <v>1754</v>
      </c>
      <c r="H361" s="177" t="s">
        <v>1221</v>
      </c>
      <c r="I361" s="150">
        <f>VLOOKUP(B361,'[52]Mod. CE 2018_NEW_Benny'!$B$10:$D$494,3,FALSE)</f>
        <v>608542.34</v>
      </c>
      <c r="K361" s="150">
        <f>VLOOKUP(B361,'[52]Mod. CE 2018_NEW_Benny'!$B$10:$F$494,5,FALSE)</f>
        <v>608542.34</v>
      </c>
    </row>
    <row r="362" spans="2:11" x14ac:dyDescent="0.25">
      <c r="B362" s="173" t="s">
        <v>914</v>
      </c>
      <c r="C362" s="178" t="s">
        <v>915</v>
      </c>
      <c r="D362" s="179">
        <f>VLOOKUP(B362,'[51]Mod. CE 2018_NEW_Benny'!$B$10:$D$494,3,FALSE)</f>
        <v>0</v>
      </c>
      <c r="E362" s="179"/>
      <c r="F362" s="179">
        <v>0</v>
      </c>
      <c r="G362" s="180" t="s">
        <v>1754</v>
      </c>
      <c r="H362" s="177" t="s">
        <v>1221</v>
      </c>
      <c r="I362" s="150">
        <f>VLOOKUP(B362,'[52]Mod. CE 2018_NEW_Benny'!$B$10:$D$494,3,FALSE)</f>
        <v>0</v>
      </c>
      <c r="K362" s="150">
        <f>VLOOKUP(B362,'[52]Mod. CE 2018_NEW_Benny'!$B$10:$F$494,5,FALSE)</f>
        <v>0</v>
      </c>
    </row>
    <row r="363" spans="2:11" x14ac:dyDescent="0.25">
      <c r="B363" s="173" t="s">
        <v>916</v>
      </c>
      <c r="C363" s="178" t="s">
        <v>917</v>
      </c>
      <c r="D363" s="179">
        <f>VLOOKUP(B363,'[51]Mod. CE 2018_NEW_Benny'!$B$10:$D$494,3,FALSE)</f>
        <v>1833935.9899999998</v>
      </c>
      <c r="E363" s="179"/>
      <c r="F363" s="179">
        <v>1833935.9899999998</v>
      </c>
      <c r="G363" s="180" t="s">
        <v>1754</v>
      </c>
      <c r="H363" s="177" t="s">
        <v>1214</v>
      </c>
      <c r="I363" s="150">
        <f>VLOOKUP(B363,'[52]Mod. CE 2018_NEW_Benny'!$B$10:$D$494,3,FALSE)</f>
        <v>1833935.9899999998</v>
      </c>
      <c r="K363" s="150">
        <f>VLOOKUP(B363,'[52]Mod. CE 2018_NEW_Benny'!$B$10:$F$494,5,FALSE)</f>
        <v>1833935.9899999998</v>
      </c>
    </row>
    <row r="364" spans="2:11" x14ac:dyDescent="0.25">
      <c r="B364" s="181" t="s">
        <v>918</v>
      </c>
      <c r="C364" s="202" t="s">
        <v>1836</v>
      </c>
      <c r="D364" s="183">
        <f>VLOOKUP(B364,'[51]Mod. CE 2018_NEW_Benny'!$B$10:$D$494,3,FALSE)</f>
        <v>1444020.4499999997</v>
      </c>
      <c r="E364" s="183"/>
      <c r="F364" s="183">
        <v>1444020.4499999997</v>
      </c>
      <c r="G364" s="184" t="s">
        <v>1754</v>
      </c>
      <c r="H364" s="177" t="s">
        <v>1221</v>
      </c>
      <c r="I364" s="150">
        <f>VLOOKUP(B364,'[52]Mod. CE 2018_NEW_Benny'!$B$10:$D$494,3,FALSE)</f>
        <v>1444020.4499999997</v>
      </c>
      <c r="K364" s="150">
        <f>VLOOKUP(B364,'[52]Mod. CE 2018_NEW_Benny'!$B$10:$F$494,5,FALSE)</f>
        <v>1444020.4499999997</v>
      </c>
    </row>
    <row r="365" spans="2:11" x14ac:dyDescent="0.25">
      <c r="B365" s="181" t="s">
        <v>932</v>
      </c>
      <c r="C365" s="202" t="s">
        <v>933</v>
      </c>
      <c r="D365" s="183">
        <f>VLOOKUP(B365,'[51]Mod. CE 2018_NEW_Benny'!$B$10:$D$494,3,FALSE)</f>
        <v>389915.54000000004</v>
      </c>
      <c r="E365" s="183"/>
      <c r="F365" s="183">
        <v>389915.54000000004</v>
      </c>
      <c r="G365" s="184" t="s">
        <v>1754</v>
      </c>
      <c r="H365" s="177" t="s">
        <v>1221</v>
      </c>
      <c r="I365" s="150">
        <f>VLOOKUP(B365,'[52]Mod. CE 2018_NEW_Benny'!$B$10:$D$494,3,FALSE)</f>
        <v>389915.54000000004</v>
      </c>
      <c r="K365" s="150">
        <f>VLOOKUP(B365,'[52]Mod. CE 2018_NEW_Benny'!$B$10:$F$494,5,FALSE)</f>
        <v>389915.54000000004</v>
      </c>
    </row>
    <row r="366" spans="2:11" x14ac:dyDescent="0.25">
      <c r="B366" s="226" t="s">
        <v>1837</v>
      </c>
      <c r="C366" s="227" t="s">
        <v>1838</v>
      </c>
      <c r="D366" s="228">
        <f>VLOOKUP(B366,'[51]Mod. CE 2018_NEW_Benny'!$B$10:$D$494,3,FALSE)</f>
        <v>7186675.2502500033</v>
      </c>
      <c r="E366" s="228"/>
      <c r="F366" s="228">
        <v>7177090.3799999999</v>
      </c>
      <c r="G366" s="229" t="s">
        <v>1754</v>
      </c>
      <c r="H366" s="177" t="s">
        <v>1214</v>
      </c>
      <c r="I366" s="150">
        <f>VLOOKUP(B366,'[52]Mod. CE 2018_NEW_Benny'!$B$10:$D$494,3,FALSE)</f>
        <v>7177090.3799999999</v>
      </c>
      <c r="K366" s="150">
        <f>VLOOKUP(B366,'[52]Mod. CE 2018_NEW_Benny'!$B$10:$F$494,5,FALSE)</f>
        <v>7177090.3799999999</v>
      </c>
    </row>
    <row r="367" spans="2:11" ht="15.75" x14ac:dyDescent="0.25">
      <c r="B367" s="173" t="s">
        <v>938</v>
      </c>
      <c r="C367" s="174" t="s">
        <v>939</v>
      </c>
      <c r="D367" s="272">
        <f>VLOOKUP(B367,'[51]Mod. CE 2018_NEW_Benny'!$B$10:$D$494,3,FALSE)</f>
        <v>555069.59</v>
      </c>
      <c r="E367" s="175"/>
      <c r="F367" s="175">
        <v>555069.59</v>
      </c>
      <c r="G367" s="176" t="s">
        <v>1754</v>
      </c>
      <c r="H367" s="177" t="s">
        <v>1221</v>
      </c>
      <c r="I367" s="150">
        <f>VLOOKUP(B367,'[52]Mod. CE 2018_NEW_Benny'!$B$10:$D$494,3,FALSE)</f>
        <v>555069.59</v>
      </c>
      <c r="K367" s="150">
        <f>VLOOKUP(B367,'[52]Mod. CE 2018_NEW_Benny'!$B$10:$F$494,5,FALSE)</f>
        <v>555069.59</v>
      </c>
    </row>
    <row r="368" spans="2:11" ht="15.75" x14ac:dyDescent="0.25">
      <c r="B368" s="173" t="s">
        <v>941</v>
      </c>
      <c r="C368" s="174" t="s">
        <v>942</v>
      </c>
      <c r="D368" s="272">
        <f>VLOOKUP(B368,'[51]Mod. CE 2018_NEW_Benny'!$B$10:$D$494,3,FALSE)</f>
        <v>6631605.6602500034</v>
      </c>
      <c r="E368" s="175"/>
      <c r="F368" s="175">
        <v>6622020.79</v>
      </c>
      <c r="G368" s="176" t="s">
        <v>1754</v>
      </c>
      <c r="H368" s="177" t="s">
        <v>1214</v>
      </c>
      <c r="I368" s="150">
        <f>VLOOKUP(B368,'[52]Mod. CE 2018_NEW_Benny'!$B$10:$D$494,3,FALSE)</f>
        <v>6622020.79</v>
      </c>
      <c r="K368" s="150">
        <f>VLOOKUP(B368,'[52]Mod. CE 2018_NEW_Benny'!$B$10:$F$494,5,FALSE)</f>
        <v>6622020.79</v>
      </c>
    </row>
    <row r="369" spans="1:11" ht="15.75" x14ac:dyDescent="0.25">
      <c r="B369" s="173" t="s">
        <v>943</v>
      </c>
      <c r="C369" s="230" t="s">
        <v>944</v>
      </c>
      <c r="D369" s="272">
        <f>VLOOKUP(B369,'[51]Mod. CE 2018_NEW_Benny'!$B$10:$D$494,3,FALSE)</f>
        <v>3222530.4772500033</v>
      </c>
      <c r="E369" s="231"/>
      <c r="F369" s="231">
        <v>3212998.07</v>
      </c>
      <c r="G369" s="232" t="s">
        <v>1754</v>
      </c>
      <c r="H369" s="177" t="s">
        <v>1214</v>
      </c>
      <c r="I369" s="150">
        <f>VLOOKUP(B369,'[52]Mod. CE 2018_NEW_Benny'!$B$10:$D$494,3,FALSE)</f>
        <v>3212998.07</v>
      </c>
      <c r="K369" s="150">
        <f>VLOOKUP(B369,'[52]Mod. CE 2018_NEW_Benny'!$B$10:$F$494,5,FALSE)</f>
        <v>3212998.07</v>
      </c>
    </row>
    <row r="370" spans="1:11" x14ac:dyDescent="0.25">
      <c r="B370" s="173" t="s">
        <v>945</v>
      </c>
      <c r="C370" s="225" t="s">
        <v>946</v>
      </c>
      <c r="D370" s="273">
        <f>VLOOKUP(B370,'[51]Mod. CE 2018_NEW_Benny'!$B$10:$D$494,3,FALSE)</f>
        <v>0</v>
      </c>
      <c r="E370" s="207"/>
      <c r="F370" s="207">
        <v>0</v>
      </c>
      <c r="G370" s="208" t="s">
        <v>1754</v>
      </c>
      <c r="H370" s="177" t="s">
        <v>1221</v>
      </c>
      <c r="I370" s="150">
        <f>VLOOKUP(B370,'[52]Mod. CE 2018_NEW_Benny'!$B$10:$D$494,3,FALSE)</f>
        <v>0</v>
      </c>
      <c r="K370" s="150">
        <f>VLOOKUP(B370,'[52]Mod. CE 2018_NEW_Benny'!$B$10:$F$494,5,FALSE)</f>
        <v>0</v>
      </c>
    </row>
    <row r="371" spans="1:11" x14ac:dyDescent="0.25">
      <c r="B371" s="173" t="s">
        <v>947</v>
      </c>
      <c r="C371" s="225" t="s">
        <v>948</v>
      </c>
      <c r="D371" s="273">
        <f>VLOOKUP(B371,'[51]Mod. CE 2018_NEW_Benny'!$B$10:$D$494,3,FALSE)</f>
        <v>3222530.4772500033</v>
      </c>
      <c r="E371" s="207"/>
      <c r="F371" s="207">
        <v>3212998.07</v>
      </c>
      <c r="G371" s="208" t="s">
        <v>1754</v>
      </c>
      <c r="H371" s="177" t="s">
        <v>1221</v>
      </c>
      <c r="I371" s="150">
        <f>VLOOKUP(B371,'[52]Mod. CE 2018_NEW_Benny'!$B$10:$D$494,3,FALSE)</f>
        <v>3212998.07</v>
      </c>
      <c r="K371" s="150">
        <f>VLOOKUP(B371,'[52]Mod. CE 2018_NEW_Benny'!$B$10:$F$494,5,FALSE)</f>
        <v>3212998.07</v>
      </c>
    </row>
    <row r="372" spans="1:11" ht="15.75" x14ac:dyDescent="0.25">
      <c r="B372" s="173" t="s">
        <v>949</v>
      </c>
      <c r="C372" s="230" t="s">
        <v>950</v>
      </c>
      <c r="D372" s="272">
        <f>VLOOKUP(B372,'[51]Mod. CE 2018_NEW_Benny'!$B$10:$D$494,3,FALSE)</f>
        <v>3409075.1830000002</v>
      </c>
      <c r="E372" s="231"/>
      <c r="F372" s="231">
        <v>3409022.72</v>
      </c>
      <c r="G372" s="232" t="s">
        <v>1754</v>
      </c>
      <c r="H372" s="177" t="s">
        <v>1221</v>
      </c>
      <c r="I372" s="150">
        <f>VLOOKUP(B372,'[52]Mod. CE 2018_NEW_Benny'!$B$10:$D$494,3,FALSE)</f>
        <v>3409022.72</v>
      </c>
      <c r="K372" s="150">
        <f>VLOOKUP(B372,'[52]Mod. CE 2018_NEW_Benny'!$B$10:$F$494,5,FALSE)</f>
        <v>3409022.72</v>
      </c>
    </row>
    <row r="373" spans="1:11" ht="15.75" x14ac:dyDescent="0.25">
      <c r="B373" s="173" t="s">
        <v>959</v>
      </c>
      <c r="C373" s="174" t="s">
        <v>960</v>
      </c>
      <c r="D373" s="272">
        <f>VLOOKUP(B373,'[51]Mod. CE 2018_NEW_Benny'!$B$10:$D$494,3,FALSE)</f>
        <v>32178.92</v>
      </c>
      <c r="E373" s="175"/>
      <c r="F373" s="175">
        <v>32178.92</v>
      </c>
      <c r="G373" s="176" t="s">
        <v>1754</v>
      </c>
      <c r="H373" s="177" t="s">
        <v>1214</v>
      </c>
      <c r="I373" s="150">
        <f>VLOOKUP(B373,'[52]Mod. CE 2018_NEW_Benny'!$B$10:$D$494,3,FALSE)</f>
        <v>32178.92</v>
      </c>
      <c r="K373" s="150">
        <f>VLOOKUP(B373,'[52]Mod. CE 2018_NEW_Benny'!$B$10:$F$494,5,FALSE)</f>
        <v>32178.92</v>
      </c>
    </row>
    <row r="374" spans="1:11" x14ac:dyDescent="0.25">
      <c r="B374" s="173" t="s">
        <v>961</v>
      </c>
      <c r="C374" s="225" t="s">
        <v>962</v>
      </c>
      <c r="D374" s="273">
        <f>VLOOKUP(B374,'[51]Mod. CE 2018_NEW_Benny'!$B$10:$D$494,3,FALSE)</f>
        <v>0</v>
      </c>
      <c r="E374" s="207"/>
      <c r="F374" s="207">
        <v>0</v>
      </c>
      <c r="G374" s="208" t="s">
        <v>1754</v>
      </c>
      <c r="H374" s="177" t="s">
        <v>1221</v>
      </c>
      <c r="I374" s="150">
        <f>VLOOKUP(B374,'[52]Mod. CE 2018_NEW_Benny'!$B$10:$D$494,3,FALSE)</f>
        <v>0</v>
      </c>
      <c r="K374" s="150">
        <f>VLOOKUP(B374,'[52]Mod. CE 2018_NEW_Benny'!$B$10:$F$494,5,FALSE)</f>
        <v>0</v>
      </c>
    </row>
    <row r="375" spans="1:11" x14ac:dyDescent="0.25">
      <c r="A375" s="233"/>
      <c r="B375" s="173" t="s">
        <v>963</v>
      </c>
      <c r="C375" s="225" t="s">
        <v>964</v>
      </c>
      <c r="D375" s="273">
        <f>VLOOKUP(B375,'[51]Mod. CE 2018_NEW_Benny'!$B$10:$D$494,3,FALSE)</f>
        <v>32178.92</v>
      </c>
      <c r="E375" s="207"/>
      <c r="F375" s="207">
        <v>32178.92</v>
      </c>
      <c r="G375" s="208" t="s">
        <v>1754</v>
      </c>
      <c r="H375" s="177" t="s">
        <v>1221</v>
      </c>
      <c r="I375" s="150">
        <f>VLOOKUP(B375,'[52]Mod. CE 2018_NEW_Benny'!$B$10:$D$494,3,FALSE)</f>
        <v>32178.92</v>
      </c>
      <c r="K375" s="150">
        <f>VLOOKUP(B375,'[52]Mod. CE 2018_NEW_Benny'!$B$10:$F$494,5,FALSE)</f>
        <v>32178.92</v>
      </c>
    </row>
    <row r="376" spans="1:11" ht="15.75" x14ac:dyDescent="0.25">
      <c r="A376" s="233"/>
      <c r="B376" s="173" t="s">
        <v>965</v>
      </c>
      <c r="C376" s="174" t="s">
        <v>966</v>
      </c>
      <c r="D376" s="175">
        <f>VLOOKUP(B376,'[51]Mod. CE 2018_NEW_Benny'!$B$10:$D$494,3,FALSE)</f>
        <v>-531471.70999999868</v>
      </c>
      <c r="E376" s="175"/>
      <c r="F376" s="175">
        <v>-531471.70999999868</v>
      </c>
      <c r="G376" s="176" t="s">
        <v>1839</v>
      </c>
      <c r="H376" s="177" t="s">
        <v>1214</v>
      </c>
      <c r="I376" s="150">
        <f>VLOOKUP(B376,'[52]Mod. CE 2018_NEW_Benny'!$B$10:$D$494,3,FALSE)</f>
        <v>-531471.70999999868</v>
      </c>
      <c r="K376" s="150">
        <f>VLOOKUP(B376,'[52]Mod. CE 2018_NEW_Benny'!$B$10:$F$494,5,FALSE)</f>
        <v>-531471.70999999868</v>
      </c>
    </row>
    <row r="377" spans="1:11" x14ac:dyDescent="0.25">
      <c r="B377" s="173" t="s">
        <v>967</v>
      </c>
      <c r="C377" s="225" t="s">
        <v>968</v>
      </c>
      <c r="D377" s="207">
        <f>VLOOKUP(B377,'[51]Mod. CE 2018_NEW_Benny'!$B$10:$D$494,3,FALSE)</f>
        <v>-500204.60999999859</v>
      </c>
      <c r="E377" s="207"/>
      <c r="F377" s="207">
        <v>-500204.60999999859</v>
      </c>
      <c r="G377" s="208" t="s">
        <v>1839</v>
      </c>
      <c r="H377" s="177" t="s">
        <v>1221</v>
      </c>
      <c r="I377" s="150">
        <f>VLOOKUP(B377,'[52]Mod. CE 2018_NEW_Benny'!$B$10:$D$494,3,FALSE)</f>
        <v>-500204.60999999859</v>
      </c>
      <c r="K377" s="150">
        <f>VLOOKUP(B377,'[52]Mod. CE 2018_NEW_Benny'!$B$10:$F$494,5,FALSE)</f>
        <v>-500204.60999999859</v>
      </c>
    </row>
    <row r="378" spans="1:11" x14ac:dyDescent="0.25">
      <c r="B378" s="173" t="s">
        <v>971</v>
      </c>
      <c r="C378" s="225" t="s">
        <v>972</v>
      </c>
      <c r="D378" s="207">
        <f>VLOOKUP(B378,'[51]Mod. CE 2018_NEW_Benny'!$B$10:$D$494,3,FALSE)</f>
        <v>-31267.100000000064</v>
      </c>
      <c r="E378" s="207"/>
      <c r="F378" s="207">
        <v>-31267.100000000064</v>
      </c>
      <c r="G378" s="208" t="s">
        <v>1839</v>
      </c>
      <c r="H378" s="177" t="s">
        <v>1221</v>
      </c>
      <c r="I378" s="150">
        <f>VLOOKUP(B378,'[52]Mod. CE 2018_NEW_Benny'!$B$10:$D$494,3,FALSE)</f>
        <v>-31267.100000000064</v>
      </c>
      <c r="K378" s="150">
        <f>VLOOKUP(B378,'[52]Mod. CE 2018_NEW_Benny'!$B$10:$F$494,5,FALSE)</f>
        <v>-31267.100000000064</v>
      </c>
    </row>
    <row r="379" spans="1:11" ht="15.75" x14ac:dyDescent="0.25">
      <c r="B379" s="173" t="s">
        <v>973</v>
      </c>
      <c r="C379" s="174" t="s">
        <v>974</v>
      </c>
      <c r="D379" s="175">
        <f>VLOOKUP(B379,'[51]Mod. CE 2018_NEW_Benny'!$B$10:$D$494,3,FALSE)</f>
        <v>8199029.3100000005</v>
      </c>
      <c r="E379" s="175"/>
      <c r="F379" s="175">
        <v>7623347.8300000001</v>
      </c>
      <c r="G379" s="176" t="s">
        <v>1754</v>
      </c>
      <c r="H379" s="177" t="s">
        <v>1214</v>
      </c>
      <c r="I379" s="150">
        <f>VLOOKUP(B379,'[52]Mod. CE 2018_NEW_Benny'!$B$10:$D$494,3,FALSE)</f>
        <v>8189185.2700000005</v>
      </c>
      <c r="K379" s="150">
        <f>VLOOKUP(B379,'[52]Mod. CE 2018_NEW_Benny'!$B$10:$F$494,5,FALSE)</f>
        <v>7623347.8300000001</v>
      </c>
    </row>
    <row r="380" spans="1:11" x14ac:dyDescent="0.25">
      <c r="B380" s="173" t="s">
        <v>975</v>
      </c>
      <c r="C380" s="178" t="s">
        <v>976</v>
      </c>
      <c r="D380" s="179">
        <f>VLOOKUP(B380,'[51]Mod. CE 2018_NEW_Benny'!$B$10:$D$494,3,FALSE)</f>
        <v>2071969.3399999999</v>
      </c>
      <c r="E380" s="179"/>
      <c r="F380" s="179">
        <v>2062125.2999999998</v>
      </c>
      <c r="G380" s="180" t="s">
        <v>1754</v>
      </c>
      <c r="H380" s="177" t="s">
        <v>1214</v>
      </c>
      <c r="I380" s="150">
        <f>VLOOKUP(B380,'[52]Mod. CE 2018_NEW_Benny'!$B$10:$D$494,3,FALSE)</f>
        <v>2062125.2999999998</v>
      </c>
      <c r="K380" s="150">
        <f>VLOOKUP(B380,'[52]Mod. CE 2018_NEW_Benny'!$B$10:$F$494,5,FALSE)</f>
        <v>2062125.2999999998</v>
      </c>
    </row>
    <row r="381" spans="1:11" x14ac:dyDescent="0.25">
      <c r="B381" s="181" t="s">
        <v>977</v>
      </c>
      <c r="C381" s="202" t="s">
        <v>978</v>
      </c>
      <c r="D381" s="183">
        <f>VLOOKUP(B381,'[51]Mod. CE 2018_NEW_Benny'!$B$10:$D$494,3,FALSE)</f>
        <v>1271288.7</v>
      </c>
      <c r="E381" s="183"/>
      <c r="F381" s="183">
        <v>1271288.7</v>
      </c>
      <c r="G381" s="184" t="s">
        <v>1754</v>
      </c>
      <c r="H381" s="177" t="s">
        <v>1221</v>
      </c>
      <c r="I381" s="150">
        <f>VLOOKUP(B381,'[52]Mod. CE 2018_NEW_Benny'!$B$10:$D$494,3,FALSE)</f>
        <v>1271288.7</v>
      </c>
      <c r="K381" s="150">
        <f>VLOOKUP(B381,'[52]Mod. CE 2018_NEW_Benny'!$B$10:$F$494,5,FALSE)</f>
        <v>1271288.7</v>
      </c>
    </row>
    <row r="382" spans="1:11" x14ac:dyDescent="0.25">
      <c r="B382" s="181" t="s">
        <v>980</v>
      </c>
      <c r="C382" s="202" t="s">
        <v>981</v>
      </c>
      <c r="D382" s="183">
        <f>VLOOKUP(B382,'[51]Mod. CE 2018_NEW_Benny'!$B$10:$D$494,3,FALSE)</f>
        <v>0</v>
      </c>
      <c r="E382" s="183"/>
      <c r="F382" s="183">
        <v>0</v>
      </c>
      <c r="G382" s="184" t="s">
        <v>1754</v>
      </c>
      <c r="H382" s="177" t="s">
        <v>1221</v>
      </c>
      <c r="I382" s="150">
        <f>VLOOKUP(B382,'[52]Mod. CE 2018_NEW_Benny'!$B$10:$D$494,3,FALSE)</f>
        <v>0</v>
      </c>
      <c r="K382" s="150">
        <f>VLOOKUP(B382,'[52]Mod. CE 2018_NEW_Benny'!$B$10:$F$494,5,FALSE)</f>
        <v>0</v>
      </c>
    </row>
    <row r="383" spans="1:11" x14ac:dyDescent="0.25">
      <c r="B383" s="181" t="s">
        <v>982</v>
      </c>
      <c r="C383" s="202" t="s">
        <v>983</v>
      </c>
      <c r="D383" s="183">
        <f>VLOOKUP(B383,'[51]Mod. CE 2018_NEW_Benny'!$B$10:$D$494,3,FALSE)</f>
        <v>0</v>
      </c>
      <c r="E383" s="183"/>
      <c r="F383" s="183">
        <v>0</v>
      </c>
      <c r="G383" s="184" t="s">
        <v>1754</v>
      </c>
      <c r="H383" s="177" t="s">
        <v>1221</v>
      </c>
      <c r="I383" s="150">
        <f>VLOOKUP(B383,'[52]Mod. CE 2018_NEW_Benny'!$B$10:$D$494,3,FALSE)</f>
        <v>0</v>
      </c>
      <c r="K383" s="150">
        <f>VLOOKUP(B383,'[52]Mod. CE 2018_NEW_Benny'!$B$10:$F$494,5,FALSE)</f>
        <v>0</v>
      </c>
    </row>
    <row r="384" spans="1:11" x14ac:dyDescent="0.25">
      <c r="B384" s="181" t="s">
        <v>984</v>
      </c>
      <c r="C384" s="202" t="s">
        <v>985</v>
      </c>
      <c r="D384" s="183">
        <f>VLOOKUP(B384,'[51]Mod. CE 2018_NEW_Benny'!$B$10:$D$494,3,FALSE)</f>
        <v>800680.64</v>
      </c>
      <c r="E384" s="183"/>
      <c r="F384" s="183">
        <v>790836.6</v>
      </c>
      <c r="G384" s="184" t="s">
        <v>1754</v>
      </c>
      <c r="H384" s="177" t="s">
        <v>1221</v>
      </c>
      <c r="I384" s="150">
        <f>VLOOKUP(B384,'[52]Mod. CE 2018_NEW_Benny'!$B$10:$D$494,3,FALSE)</f>
        <v>790836.6</v>
      </c>
      <c r="K384" s="150">
        <f>VLOOKUP(B384,'[52]Mod. CE 2018_NEW_Benny'!$B$10:$F$494,5,FALSE)</f>
        <v>790836.6</v>
      </c>
    </row>
    <row r="385" spans="2:11" x14ac:dyDescent="0.25">
      <c r="B385" s="181" t="s">
        <v>986</v>
      </c>
      <c r="C385" s="202" t="s">
        <v>987</v>
      </c>
      <c r="D385" s="183">
        <f>VLOOKUP(B385,'[51]Mod. CE 2018_NEW_Benny'!$B$10:$D$494,3,FALSE)</f>
        <v>0</v>
      </c>
      <c r="E385" s="183"/>
      <c r="F385" s="183">
        <v>0</v>
      </c>
      <c r="G385" s="184" t="s">
        <v>1754</v>
      </c>
      <c r="H385" s="177" t="s">
        <v>1221</v>
      </c>
      <c r="I385" s="150">
        <f>VLOOKUP(B385,'[52]Mod. CE 2018_NEW_Benny'!$B$10:$D$494,3,FALSE)</f>
        <v>0</v>
      </c>
      <c r="K385" s="150">
        <f>VLOOKUP(B385,'[52]Mod. CE 2018_NEW_Benny'!$B$10:$F$494,5,FALSE)</f>
        <v>0</v>
      </c>
    </row>
    <row r="386" spans="2:11" x14ac:dyDescent="0.25">
      <c r="B386" s="173" t="s">
        <v>988</v>
      </c>
      <c r="C386" s="178" t="s">
        <v>989</v>
      </c>
      <c r="D386" s="179">
        <f>VLOOKUP(B386,'[51]Mod. CE 2018_NEW_Benny'!$B$10:$D$494,3,FALSE)</f>
        <v>312664.49</v>
      </c>
      <c r="E386" s="179"/>
      <c r="F386" s="179">
        <v>312664.49</v>
      </c>
      <c r="G386" s="180" t="s">
        <v>1754</v>
      </c>
      <c r="H386" s="177" t="s">
        <v>1221</v>
      </c>
      <c r="I386" s="150">
        <f>VLOOKUP(B386,'[52]Mod. CE 2018_NEW_Benny'!$B$10:$D$494,3,FALSE)</f>
        <v>312664.49</v>
      </c>
      <c r="K386" s="150">
        <f>VLOOKUP(B386,'[52]Mod. CE 2018_NEW_Benny'!$B$10:$F$494,5,FALSE)</f>
        <v>312664.49</v>
      </c>
    </row>
    <row r="387" spans="2:11" x14ac:dyDescent="0.25">
      <c r="B387" s="173" t="s">
        <v>990</v>
      </c>
      <c r="C387" s="178" t="s">
        <v>991</v>
      </c>
      <c r="D387" s="179">
        <f>VLOOKUP(B387,'[51]Mod. CE 2018_NEW_Benny'!$B$10:$D$494,3,FALSE)</f>
        <v>0</v>
      </c>
      <c r="E387" s="179"/>
      <c r="F387" s="179">
        <v>0</v>
      </c>
      <c r="G387" s="180" t="s">
        <v>1754</v>
      </c>
      <c r="H387" s="177" t="s">
        <v>1214</v>
      </c>
      <c r="I387" s="150">
        <f>VLOOKUP(B387,'[52]Mod. CE 2018_NEW_Benny'!$B$10:$D$494,3,FALSE)</f>
        <v>0</v>
      </c>
      <c r="K387" s="150">
        <f>VLOOKUP(B387,'[52]Mod. CE 2018_NEW_Benny'!$B$10:$F$494,5,FALSE)</f>
        <v>0</v>
      </c>
    </row>
    <row r="388" spans="2:11" x14ac:dyDescent="0.25">
      <c r="B388" s="181" t="s">
        <v>992</v>
      </c>
      <c r="C388" s="202" t="s">
        <v>993</v>
      </c>
      <c r="D388" s="183">
        <f>VLOOKUP(B388,'[51]Mod. CE 2018_NEW_Benny'!$B$10:$D$494,3,FALSE)</f>
        <v>0</v>
      </c>
      <c r="E388" s="183"/>
      <c r="F388" s="183">
        <v>0</v>
      </c>
      <c r="G388" s="184" t="s">
        <v>1754</v>
      </c>
      <c r="H388" s="177" t="s">
        <v>1221</v>
      </c>
      <c r="I388" s="150">
        <f>VLOOKUP(B388,'[52]Mod. CE 2018_NEW_Benny'!$B$10:$D$494,3,FALSE)</f>
        <v>0</v>
      </c>
      <c r="K388" s="150">
        <f>VLOOKUP(B388,'[52]Mod. CE 2018_NEW_Benny'!$B$10:$F$494,5,FALSE)</f>
        <v>0</v>
      </c>
    </row>
    <row r="389" spans="2:11" x14ac:dyDescent="0.25">
      <c r="B389" s="181" t="s">
        <v>994</v>
      </c>
      <c r="C389" s="202" t="s">
        <v>995</v>
      </c>
      <c r="D389" s="183">
        <f>VLOOKUP(B389,'[51]Mod. CE 2018_NEW_Benny'!$B$10:$D$494,3,FALSE)</f>
        <v>0</v>
      </c>
      <c r="E389" s="183"/>
      <c r="F389" s="183">
        <v>0</v>
      </c>
      <c r="G389" s="184" t="s">
        <v>1754</v>
      </c>
      <c r="H389" s="177" t="s">
        <v>1221</v>
      </c>
      <c r="I389" s="150">
        <f>VLOOKUP(B389,'[52]Mod. CE 2018_NEW_Benny'!$B$10:$D$494,3,FALSE)</f>
        <v>0</v>
      </c>
      <c r="K389" s="150">
        <f>VLOOKUP(B389,'[52]Mod. CE 2018_NEW_Benny'!$B$10:$F$494,5,FALSE)</f>
        <v>0</v>
      </c>
    </row>
    <row r="390" spans="2:11" x14ac:dyDescent="0.25">
      <c r="B390" s="181" t="s">
        <v>996</v>
      </c>
      <c r="C390" s="202" t="s">
        <v>997</v>
      </c>
      <c r="D390" s="183">
        <f>VLOOKUP(B390,'[51]Mod. CE 2018_NEW_Benny'!$B$10:$D$494,3,FALSE)</f>
        <v>0</v>
      </c>
      <c r="E390" s="183"/>
      <c r="F390" s="183">
        <v>0</v>
      </c>
      <c r="G390" s="184" t="s">
        <v>1754</v>
      </c>
      <c r="H390" s="177" t="s">
        <v>1221</v>
      </c>
      <c r="I390" s="150">
        <f>VLOOKUP(B390,'[52]Mod. CE 2018_NEW_Benny'!$B$10:$D$494,3,FALSE)</f>
        <v>0</v>
      </c>
      <c r="K390" s="150">
        <f>VLOOKUP(B390,'[52]Mod. CE 2018_NEW_Benny'!$B$10:$F$494,5,FALSE)</f>
        <v>0</v>
      </c>
    </row>
    <row r="391" spans="2:11" x14ac:dyDescent="0.25">
      <c r="B391" s="181" t="s">
        <v>998</v>
      </c>
      <c r="C391" s="202" t="s">
        <v>999</v>
      </c>
      <c r="D391" s="183">
        <f>VLOOKUP(B391,'[51]Mod. CE 2018_NEW_Benny'!$B$10:$D$494,3,FALSE)</f>
        <v>0</v>
      </c>
      <c r="E391" s="183"/>
      <c r="F391" s="183">
        <v>0</v>
      </c>
      <c r="G391" s="184" t="s">
        <v>1754</v>
      </c>
      <c r="H391" s="177" t="s">
        <v>1221</v>
      </c>
      <c r="I391" s="150">
        <f>VLOOKUP(B391,'[52]Mod. CE 2018_NEW_Benny'!$B$10:$D$494,3,FALSE)</f>
        <v>0</v>
      </c>
      <c r="K391" s="150">
        <f>VLOOKUP(B391,'[52]Mod. CE 2018_NEW_Benny'!$B$10:$F$494,5,FALSE)</f>
        <v>0</v>
      </c>
    </row>
    <row r="392" spans="2:11" x14ac:dyDescent="0.25">
      <c r="B392" s="173" t="s">
        <v>1000</v>
      </c>
      <c r="C392" s="178" t="s">
        <v>1001</v>
      </c>
      <c r="D392" s="179">
        <f>VLOOKUP(B392,'[51]Mod. CE 2018_NEW_Benny'!$B$10:$D$494,3,FALSE)</f>
        <v>5814395.4800000004</v>
      </c>
      <c r="E392" s="179"/>
      <c r="F392" s="179">
        <v>5248558.04</v>
      </c>
      <c r="G392" s="180" t="s">
        <v>1754</v>
      </c>
      <c r="H392" s="177" t="s">
        <v>1214</v>
      </c>
      <c r="I392" s="150">
        <f>VLOOKUP(B392,'[52]Mod. CE 2018_NEW_Benny'!$B$10:$D$494,3,FALSE)</f>
        <v>5814395.4800000004</v>
      </c>
      <c r="K392" s="150">
        <f>VLOOKUP(B392,'[52]Mod. CE 2018_NEW_Benny'!$B$10:$F$494,5,FALSE)</f>
        <v>5248558.04</v>
      </c>
    </row>
    <row r="393" spans="2:11" x14ac:dyDescent="0.25">
      <c r="B393" s="181" t="s">
        <v>1002</v>
      </c>
      <c r="C393" s="202" t="s">
        <v>1003</v>
      </c>
      <c r="D393" s="183">
        <f>VLOOKUP(B393,'[51]Mod. CE 2018_NEW_Benny'!$B$10:$D$494,3,FALSE)</f>
        <v>53234</v>
      </c>
      <c r="E393" s="183"/>
      <c r="F393" s="183">
        <v>53234</v>
      </c>
      <c r="G393" s="184" t="s">
        <v>1754</v>
      </c>
      <c r="H393" s="177" t="s">
        <v>1221</v>
      </c>
      <c r="I393" s="150">
        <f>VLOOKUP(B393,'[52]Mod. CE 2018_NEW_Benny'!$B$10:$D$494,3,FALSE)</f>
        <v>53234</v>
      </c>
      <c r="K393" s="150">
        <f>VLOOKUP(B393,'[52]Mod. CE 2018_NEW_Benny'!$B$10:$F$494,5,FALSE)</f>
        <v>53234</v>
      </c>
    </row>
    <row r="394" spans="2:11" x14ac:dyDescent="0.25">
      <c r="B394" s="181" t="s">
        <v>1005</v>
      </c>
      <c r="C394" s="202" t="s">
        <v>1006</v>
      </c>
      <c r="D394" s="183">
        <f>VLOOKUP(B394,'[51]Mod. CE 2018_NEW_Benny'!$B$10:$D$494,3,FALSE)</f>
        <v>1930000</v>
      </c>
      <c r="E394" s="183"/>
      <c r="F394" s="183">
        <v>1930000</v>
      </c>
      <c r="G394" s="184" t="s">
        <v>1754</v>
      </c>
      <c r="H394" s="177" t="s">
        <v>1221</v>
      </c>
      <c r="I394" s="150">
        <f>VLOOKUP(B394,'[52]Mod. CE 2018_NEW_Benny'!$B$10:$D$494,3,FALSE)</f>
        <v>1930000</v>
      </c>
      <c r="K394" s="150">
        <f>VLOOKUP(B394,'[52]Mod. CE 2018_NEW_Benny'!$B$10:$F$494,5,FALSE)</f>
        <v>1930000</v>
      </c>
    </row>
    <row r="395" spans="2:11" x14ac:dyDescent="0.25">
      <c r="B395" s="181" t="s">
        <v>1008</v>
      </c>
      <c r="C395" s="202" t="s">
        <v>1009</v>
      </c>
      <c r="D395" s="183">
        <f>VLOOKUP(B395,'[51]Mod. CE 2018_NEW_Benny'!$B$10:$D$494,3,FALSE)</f>
        <v>226000</v>
      </c>
      <c r="E395" s="183"/>
      <c r="F395" s="183">
        <v>226000</v>
      </c>
      <c r="G395" s="184" t="s">
        <v>1754</v>
      </c>
      <c r="H395" s="177" t="s">
        <v>1221</v>
      </c>
      <c r="I395" s="150">
        <f>VLOOKUP(B395,'[52]Mod. CE 2018_NEW_Benny'!$B$10:$D$494,3,FALSE)</f>
        <v>226000</v>
      </c>
      <c r="K395" s="150">
        <f>VLOOKUP(B395,'[52]Mod. CE 2018_NEW_Benny'!$B$10:$F$494,5,FALSE)</f>
        <v>226000</v>
      </c>
    </row>
    <row r="396" spans="2:11" x14ac:dyDescent="0.25">
      <c r="B396" s="181" t="s">
        <v>1010</v>
      </c>
      <c r="C396" s="202" t="s">
        <v>1011</v>
      </c>
      <c r="D396" s="183">
        <f>VLOOKUP(B396,'[51]Mod. CE 2018_NEW_Benny'!$B$10:$D$494,3,FALSE)</f>
        <v>2495000</v>
      </c>
      <c r="E396" s="183"/>
      <c r="F396" s="183">
        <v>2495000</v>
      </c>
      <c r="G396" s="184" t="s">
        <v>1754</v>
      </c>
      <c r="H396" s="177" t="s">
        <v>1221</v>
      </c>
      <c r="I396" s="150">
        <f>VLOOKUP(B396,'[52]Mod. CE 2018_NEW_Benny'!$B$10:$D$494,3,FALSE)</f>
        <v>2495000</v>
      </c>
      <c r="K396" s="150">
        <f>VLOOKUP(B396,'[52]Mod. CE 2018_NEW_Benny'!$B$10:$F$494,5,FALSE)</f>
        <v>2495000</v>
      </c>
    </row>
    <row r="397" spans="2:11" x14ac:dyDescent="0.25">
      <c r="B397" s="181" t="s">
        <v>1012</v>
      </c>
      <c r="C397" s="202" t="s">
        <v>1013</v>
      </c>
      <c r="D397" s="183">
        <f>VLOOKUP(B397,'[51]Mod. CE 2018_NEW_Benny'!$B$10:$D$494,3,FALSE)</f>
        <v>325000</v>
      </c>
      <c r="E397" s="183"/>
      <c r="F397" s="183">
        <v>325000</v>
      </c>
      <c r="G397" s="184" t="s">
        <v>1754</v>
      </c>
      <c r="H397" s="177" t="s">
        <v>1221</v>
      </c>
      <c r="I397" s="150">
        <f>VLOOKUP(B397,'[52]Mod. CE 2018_NEW_Benny'!$B$10:$D$494,3,FALSE)</f>
        <v>325000</v>
      </c>
      <c r="K397" s="150">
        <f>VLOOKUP(B397,'[52]Mod. CE 2018_NEW_Benny'!$B$10:$F$494,5,FALSE)</f>
        <v>325000</v>
      </c>
    </row>
    <row r="398" spans="2:11" x14ac:dyDescent="0.25">
      <c r="B398" s="181" t="s">
        <v>1014</v>
      </c>
      <c r="C398" s="202" t="s">
        <v>1015</v>
      </c>
      <c r="D398" s="183">
        <f>VLOOKUP(B398,'[51]Mod. CE 2018_NEW_Benny'!$B$10:$D$494,3,FALSE)</f>
        <v>0</v>
      </c>
      <c r="E398" s="183"/>
      <c r="F398" s="183">
        <v>0</v>
      </c>
      <c r="G398" s="184" t="s">
        <v>1754</v>
      </c>
      <c r="H398" s="177" t="s">
        <v>1221</v>
      </c>
      <c r="I398" s="150">
        <f>VLOOKUP(B398,'[52]Mod. CE 2018_NEW_Benny'!$B$10:$D$494,3,FALSE)</f>
        <v>0</v>
      </c>
      <c r="K398" s="150">
        <f>VLOOKUP(B398,'[52]Mod. CE 2018_NEW_Benny'!$B$10:$F$494,5,FALSE)</f>
        <v>0</v>
      </c>
    </row>
    <row r="399" spans="2:11" x14ac:dyDescent="0.25">
      <c r="B399" s="181" t="s">
        <v>1007</v>
      </c>
      <c r="C399" s="202" t="s">
        <v>1016</v>
      </c>
      <c r="D399" s="183">
        <f>VLOOKUP(B399,'[51]Mod. CE 2018_NEW_Benny'!$B$10:$D$494,3,FALSE)</f>
        <v>785161.48</v>
      </c>
      <c r="E399" s="183">
        <v>565837.43999999994</v>
      </c>
      <c r="F399" s="183">
        <v>219324.04000000004</v>
      </c>
      <c r="G399" s="184" t="s">
        <v>1754</v>
      </c>
      <c r="H399" s="177" t="s">
        <v>1221</v>
      </c>
      <c r="I399" s="150">
        <f>VLOOKUP(B399,'[52]Mod. CE 2018_NEW_Benny'!$B$10:$D$494,3,FALSE)</f>
        <v>785161.48</v>
      </c>
      <c r="K399" s="150">
        <f>VLOOKUP(B399,'[52]Mod. CE 2018_NEW_Benny'!$B$10:$F$494,5,FALSE)</f>
        <v>219324.04000000004</v>
      </c>
    </row>
    <row r="400" spans="2:11" x14ac:dyDescent="0.25">
      <c r="B400" s="173" t="s">
        <v>1018</v>
      </c>
      <c r="C400" s="206" t="s">
        <v>1019</v>
      </c>
      <c r="D400" s="207">
        <f>VLOOKUP(B400,'[51]Mod. CE 2018_NEW_Benny'!$B$10:$D$494,3,FALSE)</f>
        <v>697316528.54025006</v>
      </c>
      <c r="E400" s="207"/>
      <c r="F400" s="207">
        <v>692483947.49000001</v>
      </c>
      <c r="G400" s="208" t="s">
        <v>1754</v>
      </c>
      <c r="H400" s="177" t="s">
        <v>1214</v>
      </c>
      <c r="I400" s="150">
        <f>VLOOKUP(B400,'[52]Mod. CE 2018_NEW_Benny'!$B$10:$D$494,3,FALSE)</f>
        <v>697297099.63</v>
      </c>
      <c r="K400" s="150">
        <f>VLOOKUP(B400,'[52]Mod. CE 2018_NEW_Benny'!$B$10:$F$494,5,FALSE)</f>
        <v>692483947.49000001</v>
      </c>
    </row>
    <row r="401" spans="2:11" ht="18.75" x14ac:dyDescent="0.25">
      <c r="B401" s="212"/>
      <c r="C401" s="213" t="s">
        <v>1840</v>
      </c>
      <c r="D401" s="214"/>
      <c r="E401" s="214"/>
      <c r="F401" s="214"/>
      <c r="G401" s="215"/>
      <c r="H401" s="177" t="s">
        <v>1211</v>
      </c>
      <c r="I401" s="150">
        <f>VLOOKUP(B401,'[52]Mod. CE 2018_NEW_Benny'!$B$10:$D$494,3,FALSE)</f>
        <v>0</v>
      </c>
      <c r="K401" s="150">
        <f>VLOOKUP(B401,'[52]Mod. CE 2018_NEW_Benny'!$B$10:$F$494,5,FALSE)</f>
        <v>0</v>
      </c>
    </row>
    <row r="402" spans="2:11" ht="15.75" x14ac:dyDescent="0.25">
      <c r="B402" s="173" t="s">
        <v>1020</v>
      </c>
      <c r="C402" s="174" t="s">
        <v>1021</v>
      </c>
      <c r="D402" s="175">
        <f>VLOOKUP(B402,'[51]Mod. CE 2018_NEW_Benny'!$B$10:$D$494,3,FALSE)</f>
        <v>176.08</v>
      </c>
      <c r="E402" s="175"/>
      <c r="F402" s="175">
        <v>176.08</v>
      </c>
      <c r="G402" s="176" t="s">
        <v>1754</v>
      </c>
      <c r="H402" s="177" t="s">
        <v>1214</v>
      </c>
      <c r="I402" s="150">
        <f>VLOOKUP(B402,'[52]Mod. CE 2018_NEW_Benny'!$B$10:$D$494,3,FALSE)</f>
        <v>176.08</v>
      </c>
      <c r="K402" s="150">
        <f>VLOOKUP(B402,'[52]Mod. CE 2018_NEW_Benny'!$B$10:$F$494,5,FALSE)</f>
        <v>176.08</v>
      </c>
    </row>
    <row r="403" spans="2:11" x14ac:dyDescent="0.25">
      <c r="B403" s="173" t="s">
        <v>1022</v>
      </c>
      <c r="C403" s="202" t="s">
        <v>1023</v>
      </c>
      <c r="D403" s="183">
        <f>VLOOKUP(B403,'[51]Mod. CE 2018_NEW_Benny'!$B$10:$D$494,3,FALSE)</f>
        <v>0.28000000000000003</v>
      </c>
      <c r="E403" s="183"/>
      <c r="F403" s="183">
        <v>0.28000000000000003</v>
      </c>
      <c r="G403" s="184" t="s">
        <v>1754</v>
      </c>
      <c r="H403" s="177" t="s">
        <v>1221</v>
      </c>
      <c r="I403" s="150">
        <f>VLOOKUP(B403,'[52]Mod. CE 2018_NEW_Benny'!$B$10:$D$494,3,FALSE)</f>
        <v>0.28000000000000003</v>
      </c>
      <c r="K403" s="150">
        <f>VLOOKUP(B403,'[52]Mod. CE 2018_NEW_Benny'!$B$10:$F$494,5,FALSE)</f>
        <v>0.28000000000000003</v>
      </c>
    </row>
    <row r="404" spans="2:11" x14ac:dyDescent="0.25">
      <c r="B404" s="173" t="s">
        <v>1025</v>
      </c>
      <c r="C404" s="202" t="s">
        <v>1026</v>
      </c>
      <c r="D404" s="183">
        <f>VLOOKUP(B404,'[51]Mod. CE 2018_NEW_Benny'!$B$10:$D$494,3,FALSE)</f>
        <v>175.8</v>
      </c>
      <c r="E404" s="183"/>
      <c r="F404" s="183">
        <v>175.8</v>
      </c>
      <c r="G404" s="184" t="s">
        <v>1754</v>
      </c>
      <c r="H404" s="177" t="s">
        <v>1221</v>
      </c>
      <c r="I404" s="150">
        <f>VLOOKUP(B404,'[52]Mod. CE 2018_NEW_Benny'!$B$10:$D$494,3,FALSE)</f>
        <v>175.8</v>
      </c>
      <c r="K404" s="150">
        <f>VLOOKUP(B404,'[52]Mod. CE 2018_NEW_Benny'!$B$10:$F$494,5,FALSE)</f>
        <v>175.8</v>
      </c>
    </row>
    <row r="405" spans="2:11" x14ac:dyDescent="0.25">
      <c r="B405" s="173" t="s">
        <v>1028</v>
      </c>
      <c r="C405" s="202" t="s">
        <v>1029</v>
      </c>
      <c r="D405" s="183">
        <f>VLOOKUP(B405,'[51]Mod. CE 2018_NEW_Benny'!$B$10:$D$494,3,FALSE)</f>
        <v>0</v>
      </c>
      <c r="E405" s="183"/>
      <c r="F405" s="183">
        <v>0</v>
      </c>
      <c r="G405" s="184" t="s">
        <v>1754</v>
      </c>
      <c r="H405" s="177" t="s">
        <v>1221</v>
      </c>
      <c r="I405" s="150">
        <f>VLOOKUP(B405,'[52]Mod. CE 2018_NEW_Benny'!$B$10:$D$494,3,FALSE)</f>
        <v>0</v>
      </c>
      <c r="K405" s="150">
        <f>VLOOKUP(B405,'[52]Mod. CE 2018_NEW_Benny'!$B$10:$F$494,5,FALSE)</f>
        <v>0</v>
      </c>
    </row>
    <row r="406" spans="2:11" ht="15.75" x14ac:dyDescent="0.25">
      <c r="B406" s="173" t="s">
        <v>1030</v>
      </c>
      <c r="C406" s="174" t="s">
        <v>1031</v>
      </c>
      <c r="D406" s="175">
        <f>VLOOKUP(B406,'[51]Mod. CE 2018_NEW_Benny'!$B$10:$D$494,3,FALSE)</f>
        <v>225785.81</v>
      </c>
      <c r="E406" s="175"/>
      <c r="F406" s="175">
        <v>225785.81</v>
      </c>
      <c r="G406" s="176" t="s">
        <v>1754</v>
      </c>
      <c r="H406" s="177" t="s">
        <v>1214</v>
      </c>
      <c r="I406" s="150">
        <f>VLOOKUP(B406,'[52]Mod. CE 2018_NEW_Benny'!$B$10:$D$494,3,FALSE)</f>
        <v>225785.81</v>
      </c>
      <c r="K406" s="150">
        <f>VLOOKUP(B406,'[52]Mod. CE 2018_NEW_Benny'!$B$10:$F$494,5,FALSE)</f>
        <v>225785.81</v>
      </c>
    </row>
    <row r="407" spans="2:11" x14ac:dyDescent="0.25">
      <c r="B407" s="173" t="s">
        <v>1032</v>
      </c>
      <c r="C407" s="202" t="s">
        <v>1033</v>
      </c>
      <c r="D407" s="183">
        <f>VLOOKUP(B407,'[51]Mod. CE 2018_NEW_Benny'!$B$10:$D$494,3,FALSE)</f>
        <v>225785.81</v>
      </c>
      <c r="E407" s="183"/>
      <c r="F407" s="183">
        <v>225785.81</v>
      </c>
      <c r="G407" s="184" t="s">
        <v>1754</v>
      </c>
      <c r="H407" s="177" t="s">
        <v>1221</v>
      </c>
      <c r="I407" s="150">
        <f>VLOOKUP(B407,'[52]Mod. CE 2018_NEW_Benny'!$B$10:$D$494,3,FALSE)</f>
        <v>225785.81</v>
      </c>
      <c r="K407" s="150">
        <f>VLOOKUP(B407,'[52]Mod. CE 2018_NEW_Benny'!$B$10:$F$494,5,FALSE)</f>
        <v>225785.81</v>
      </c>
    </row>
    <row r="408" spans="2:11" x14ac:dyDescent="0.25">
      <c r="B408" s="173" t="s">
        <v>1035</v>
      </c>
      <c r="C408" s="202" t="s">
        <v>1036</v>
      </c>
      <c r="D408" s="183">
        <f>VLOOKUP(B408,'[51]Mod. CE 2018_NEW_Benny'!$B$10:$D$494,3,FALSE)</f>
        <v>0</v>
      </c>
      <c r="E408" s="183"/>
      <c r="F408" s="183">
        <v>0</v>
      </c>
      <c r="G408" s="184" t="s">
        <v>1754</v>
      </c>
      <c r="H408" s="177" t="s">
        <v>1221</v>
      </c>
      <c r="I408" s="150">
        <f>VLOOKUP(B408,'[52]Mod. CE 2018_NEW_Benny'!$B$10:$D$494,3,FALSE)</f>
        <v>0</v>
      </c>
      <c r="K408" s="150">
        <f>VLOOKUP(B408,'[52]Mod. CE 2018_NEW_Benny'!$B$10:$F$494,5,FALSE)</f>
        <v>0</v>
      </c>
    </row>
    <row r="409" spans="2:11" x14ac:dyDescent="0.25">
      <c r="B409" s="173" t="s">
        <v>1037</v>
      </c>
      <c r="C409" s="202" t="s">
        <v>1038</v>
      </c>
      <c r="D409" s="183">
        <f>VLOOKUP(B409,'[51]Mod. CE 2018_NEW_Benny'!$B$10:$D$494,3,FALSE)</f>
        <v>0</v>
      </c>
      <c r="E409" s="183"/>
      <c r="F409" s="183">
        <v>0</v>
      </c>
      <c r="G409" s="184" t="s">
        <v>1754</v>
      </c>
      <c r="H409" s="177" t="s">
        <v>1221</v>
      </c>
      <c r="I409" s="150">
        <f>VLOOKUP(B409,'[52]Mod. CE 2018_NEW_Benny'!$B$10:$D$494,3,FALSE)</f>
        <v>0</v>
      </c>
      <c r="K409" s="150">
        <f>VLOOKUP(B409,'[52]Mod. CE 2018_NEW_Benny'!$B$10:$F$494,5,FALSE)</f>
        <v>0</v>
      </c>
    </row>
    <row r="410" spans="2:11" x14ac:dyDescent="0.25">
      <c r="B410" s="173" t="s">
        <v>1039</v>
      </c>
      <c r="C410" s="202" t="s">
        <v>1040</v>
      </c>
      <c r="D410" s="183">
        <f>VLOOKUP(B410,'[51]Mod. CE 2018_NEW_Benny'!$B$10:$D$494,3,FALSE)</f>
        <v>0</v>
      </c>
      <c r="E410" s="183"/>
      <c r="F410" s="183">
        <v>0</v>
      </c>
      <c r="G410" s="184" t="s">
        <v>1754</v>
      </c>
      <c r="H410" s="177" t="s">
        <v>1221</v>
      </c>
      <c r="I410" s="150">
        <f>VLOOKUP(B410,'[52]Mod. CE 2018_NEW_Benny'!$B$10:$D$494,3,FALSE)</f>
        <v>0</v>
      </c>
      <c r="K410" s="150">
        <f>VLOOKUP(B410,'[52]Mod. CE 2018_NEW_Benny'!$B$10:$F$494,5,FALSE)</f>
        <v>0</v>
      </c>
    </row>
    <row r="411" spans="2:11" x14ac:dyDescent="0.25">
      <c r="B411" s="173" t="s">
        <v>1041</v>
      </c>
      <c r="C411" s="202" t="s">
        <v>1042</v>
      </c>
      <c r="D411" s="183">
        <f>VLOOKUP(B411,'[51]Mod. CE 2018_NEW_Benny'!$B$10:$D$494,3,FALSE)</f>
        <v>0</v>
      </c>
      <c r="E411" s="183"/>
      <c r="F411" s="183">
        <v>0</v>
      </c>
      <c r="G411" s="184" t="s">
        <v>1754</v>
      </c>
      <c r="H411" s="177" t="s">
        <v>1221</v>
      </c>
      <c r="I411" s="150">
        <f>VLOOKUP(B411,'[52]Mod. CE 2018_NEW_Benny'!$B$10:$D$494,3,FALSE)</f>
        <v>0</v>
      </c>
      <c r="K411" s="150">
        <f>VLOOKUP(B411,'[52]Mod. CE 2018_NEW_Benny'!$B$10:$F$494,5,FALSE)</f>
        <v>0</v>
      </c>
    </row>
    <row r="412" spans="2:11" ht="15.75" x14ac:dyDescent="0.25">
      <c r="B412" s="173" t="s">
        <v>1043</v>
      </c>
      <c r="C412" s="174" t="s">
        <v>1044</v>
      </c>
      <c r="D412" s="175">
        <f>VLOOKUP(B412,'[51]Mod. CE 2018_NEW_Benny'!$B$10:$D$494,3,FALSE)</f>
        <v>23391.06</v>
      </c>
      <c r="E412" s="175"/>
      <c r="F412" s="175">
        <v>23391.06</v>
      </c>
      <c r="G412" s="176" t="s">
        <v>1754</v>
      </c>
      <c r="H412" s="177" t="s">
        <v>1214</v>
      </c>
      <c r="I412" s="150">
        <f>VLOOKUP(B412,'[52]Mod. CE 2018_NEW_Benny'!$B$10:$D$494,3,FALSE)</f>
        <v>23391.06</v>
      </c>
      <c r="K412" s="150">
        <f>VLOOKUP(B412,'[52]Mod. CE 2018_NEW_Benny'!$B$10:$F$494,5,FALSE)</f>
        <v>23391.06</v>
      </c>
    </row>
    <row r="413" spans="2:11" x14ac:dyDescent="0.25">
      <c r="B413" s="173" t="s">
        <v>1045</v>
      </c>
      <c r="C413" s="202" t="s">
        <v>1046</v>
      </c>
      <c r="D413" s="183">
        <f>VLOOKUP(B413,'[51]Mod. CE 2018_NEW_Benny'!$B$10:$D$494,3,FALSE)</f>
        <v>0</v>
      </c>
      <c r="E413" s="183"/>
      <c r="F413" s="183">
        <v>0</v>
      </c>
      <c r="G413" s="184" t="s">
        <v>1754</v>
      </c>
      <c r="H413" s="177" t="s">
        <v>1221</v>
      </c>
      <c r="I413" s="150">
        <f>VLOOKUP(B413,'[52]Mod. CE 2018_NEW_Benny'!$B$10:$D$494,3,FALSE)</f>
        <v>0</v>
      </c>
      <c r="K413" s="150">
        <f>VLOOKUP(B413,'[52]Mod. CE 2018_NEW_Benny'!$B$10:$F$494,5,FALSE)</f>
        <v>0</v>
      </c>
    </row>
    <row r="414" spans="2:11" x14ac:dyDescent="0.25">
      <c r="B414" s="173" t="s">
        <v>1047</v>
      </c>
      <c r="C414" s="202" t="s">
        <v>1048</v>
      </c>
      <c r="D414" s="183">
        <f>VLOOKUP(B414,'[51]Mod. CE 2018_NEW_Benny'!$B$10:$D$494,3,FALSE)</f>
        <v>0</v>
      </c>
      <c r="E414" s="183"/>
      <c r="F414" s="183">
        <v>0</v>
      </c>
      <c r="G414" s="184" t="s">
        <v>1754</v>
      </c>
      <c r="H414" s="177" t="s">
        <v>1221</v>
      </c>
      <c r="I414" s="150">
        <f>VLOOKUP(B414,'[52]Mod. CE 2018_NEW_Benny'!$B$10:$D$494,3,FALSE)</f>
        <v>0</v>
      </c>
      <c r="K414" s="150">
        <f>VLOOKUP(B414,'[52]Mod. CE 2018_NEW_Benny'!$B$10:$F$494,5,FALSE)</f>
        <v>0</v>
      </c>
    </row>
    <row r="415" spans="2:11" x14ac:dyDescent="0.25">
      <c r="B415" s="173" t="s">
        <v>1049</v>
      </c>
      <c r="C415" s="202" t="s">
        <v>1050</v>
      </c>
      <c r="D415" s="183">
        <f>VLOOKUP(B415,'[51]Mod. CE 2018_NEW_Benny'!$B$10:$D$494,3,FALSE)</f>
        <v>23391.06</v>
      </c>
      <c r="E415" s="183"/>
      <c r="F415" s="183">
        <v>23391.06</v>
      </c>
      <c r="G415" s="184" t="s">
        <v>1754</v>
      </c>
      <c r="H415" s="177" t="s">
        <v>1221</v>
      </c>
      <c r="I415" s="150">
        <f>VLOOKUP(B415,'[52]Mod. CE 2018_NEW_Benny'!$B$10:$D$494,3,FALSE)</f>
        <v>23391.06</v>
      </c>
      <c r="K415" s="150">
        <f>VLOOKUP(B415,'[52]Mod. CE 2018_NEW_Benny'!$B$10:$F$494,5,FALSE)</f>
        <v>23391.06</v>
      </c>
    </row>
    <row r="416" spans="2:11" ht="15.75" x14ac:dyDescent="0.25">
      <c r="B416" s="173" t="s">
        <v>1052</v>
      </c>
      <c r="C416" s="174" t="s">
        <v>1053</v>
      </c>
      <c r="D416" s="175">
        <f>VLOOKUP(B416,'[51]Mod. CE 2018_NEW_Benny'!$B$10:$D$494,3,FALSE)</f>
        <v>0</v>
      </c>
      <c r="E416" s="175"/>
      <c r="F416" s="175">
        <v>0</v>
      </c>
      <c r="G416" s="176" t="s">
        <v>1754</v>
      </c>
      <c r="H416" s="177" t="s">
        <v>1214</v>
      </c>
      <c r="I416" s="150">
        <f>VLOOKUP(B416,'[52]Mod. CE 2018_NEW_Benny'!$B$10:$D$494,3,FALSE)</f>
        <v>0</v>
      </c>
      <c r="K416" s="150">
        <f>VLOOKUP(B416,'[52]Mod. CE 2018_NEW_Benny'!$B$10:$F$494,5,FALSE)</f>
        <v>0</v>
      </c>
    </row>
    <row r="417" spans="1:11" x14ac:dyDescent="0.25">
      <c r="B417" s="173" t="s">
        <v>1054</v>
      </c>
      <c r="C417" s="202" t="s">
        <v>1055</v>
      </c>
      <c r="D417" s="183">
        <f>VLOOKUP(B417,'[51]Mod. CE 2018_NEW_Benny'!$B$10:$D$494,3,FALSE)</f>
        <v>0</v>
      </c>
      <c r="E417" s="183"/>
      <c r="F417" s="183">
        <v>0</v>
      </c>
      <c r="G417" s="184" t="s">
        <v>1754</v>
      </c>
      <c r="H417" s="177" t="s">
        <v>1221</v>
      </c>
      <c r="I417" s="150">
        <f>VLOOKUP(B417,'[52]Mod. CE 2018_NEW_Benny'!$B$10:$D$494,3,FALSE)</f>
        <v>0</v>
      </c>
      <c r="K417" s="150">
        <f>VLOOKUP(B417,'[52]Mod. CE 2018_NEW_Benny'!$B$10:$F$494,5,FALSE)</f>
        <v>0</v>
      </c>
    </row>
    <row r="418" spans="1:11" x14ac:dyDescent="0.25">
      <c r="B418" s="173" t="s">
        <v>1056</v>
      </c>
      <c r="C418" s="202" t="s">
        <v>1057</v>
      </c>
      <c r="D418" s="183">
        <f>VLOOKUP(B418,'[51]Mod. CE 2018_NEW_Benny'!$B$10:$D$494,3,FALSE)</f>
        <v>0</v>
      </c>
      <c r="E418" s="183"/>
      <c r="F418" s="183">
        <v>0</v>
      </c>
      <c r="G418" s="184" t="s">
        <v>1754</v>
      </c>
      <c r="H418" s="177" t="s">
        <v>1221</v>
      </c>
      <c r="I418" s="150">
        <f>VLOOKUP(B418,'[52]Mod. CE 2018_NEW_Benny'!$B$10:$D$494,3,FALSE)</f>
        <v>0</v>
      </c>
      <c r="K418" s="150">
        <f>VLOOKUP(B418,'[52]Mod. CE 2018_NEW_Benny'!$B$10:$F$494,5,FALSE)</f>
        <v>0</v>
      </c>
    </row>
    <row r="419" spans="1:11" x14ac:dyDescent="0.25">
      <c r="B419" s="173" t="s">
        <v>1058</v>
      </c>
      <c r="C419" s="206" t="s">
        <v>1059</v>
      </c>
      <c r="D419" s="207">
        <f>VLOOKUP(B419,'[51]Mod. CE 2018_NEW_Benny'!$B$10:$D$494,3,FALSE)</f>
        <v>202570.83</v>
      </c>
      <c r="E419" s="207"/>
      <c r="F419" s="207">
        <v>202570.83</v>
      </c>
      <c r="G419" s="208" t="s">
        <v>1839</v>
      </c>
      <c r="H419" s="177" t="s">
        <v>1214</v>
      </c>
      <c r="I419" s="150">
        <f>VLOOKUP(B419,'[52]Mod. CE 2018_NEW_Benny'!$B$10:$D$494,3,FALSE)</f>
        <v>202570.83</v>
      </c>
      <c r="K419" s="150">
        <f>VLOOKUP(B419,'[52]Mod. CE 2018_NEW_Benny'!$B$10:$F$494,5,FALSE)</f>
        <v>202570.83</v>
      </c>
    </row>
    <row r="420" spans="1:11" ht="18.75" x14ac:dyDescent="0.25">
      <c r="B420" s="212"/>
      <c r="C420" s="213" t="s">
        <v>1841</v>
      </c>
      <c r="D420" s="214"/>
      <c r="E420" s="214"/>
      <c r="F420" s="214"/>
      <c r="G420" s="215"/>
      <c r="H420" s="177" t="s">
        <v>1211</v>
      </c>
      <c r="I420" s="150">
        <f>VLOOKUP(B420,'[52]Mod. CE 2018_NEW_Benny'!$B$10:$D$494,3,FALSE)</f>
        <v>0</v>
      </c>
      <c r="K420" s="150">
        <f>VLOOKUP(B420,'[52]Mod. CE 2018_NEW_Benny'!$B$10:$F$494,5,FALSE)</f>
        <v>0</v>
      </c>
    </row>
    <row r="421" spans="1:11" x14ac:dyDescent="0.25">
      <c r="B421" s="173" t="s">
        <v>1060</v>
      </c>
      <c r="C421" s="234" t="s">
        <v>1061</v>
      </c>
      <c r="D421" s="235">
        <f>VLOOKUP(B421,'[51]Mod. CE 2018_NEW_Benny'!$B$10:$D$494,3,FALSE)</f>
        <v>0</v>
      </c>
      <c r="E421" s="235"/>
      <c r="F421" s="235">
        <v>0</v>
      </c>
      <c r="G421" s="236" t="s">
        <v>1754</v>
      </c>
      <c r="H421" s="177" t="s">
        <v>1221</v>
      </c>
      <c r="I421" s="150">
        <f>VLOOKUP(B421,'[52]Mod. CE 2018_NEW_Benny'!$B$10:$D$494,3,FALSE)</f>
        <v>0</v>
      </c>
      <c r="K421" s="150">
        <f>VLOOKUP(B421,'[52]Mod. CE 2018_NEW_Benny'!$B$10:$F$494,5,FALSE)</f>
        <v>0</v>
      </c>
    </row>
    <row r="422" spans="1:11" x14ac:dyDescent="0.25">
      <c r="B422" s="173" t="s">
        <v>1062</v>
      </c>
      <c r="C422" s="234" t="s">
        <v>1063</v>
      </c>
      <c r="D422" s="235">
        <f>VLOOKUP(B422,'[51]Mod. CE 2018_NEW_Benny'!$B$10:$D$494,3,FALSE)</f>
        <v>0</v>
      </c>
      <c r="E422" s="235"/>
      <c r="F422" s="235">
        <v>0</v>
      </c>
      <c r="G422" s="236" t="s">
        <v>1754</v>
      </c>
      <c r="H422" s="177" t="s">
        <v>1221</v>
      </c>
      <c r="I422" s="150">
        <f>VLOOKUP(B422,'[52]Mod. CE 2018_NEW_Benny'!$B$10:$D$494,3,FALSE)</f>
        <v>0</v>
      </c>
      <c r="K422" s="150">
        <f>VLOOKUP(B422,'[52]Mod. CE 2018_NEW_Benny'!$B$10:$F$494,5,FALSE)</f>
        <v>0</v>
      </c>
    </row>
    <row r="423" spans="1:11" x14ac:dyDescent="0.25">
      <c r="B423" s="173" t="s">
        <v>1064</v>
      </c>
      <c r="C423" s="206" t="s">
        <v>1065</v>
      </c>
      <c r="D423" s="207">
        <f>VLOOKUP(B423,'[51]Mod. CE 2018_NEW_Benny'!$B$10:$D$494,3,FALSE)</f>
        <v>0</v>
      </c>
      <c r="E423" s="207"/>
      <c r="F423" s="207">
        <v>0</v>
      </c>
      <c r="G423" s="208" t="s">
        <v>1839</v>
      </c>
      <c r="H423" s="177" t="s">
        <v>1214</v>
      </c>
      <c r="I423" s="150">
        <f>VLOOKUP(B423,'[52]Mod. CE 2018_NEW_Benny'!$B$10:$D$494,3,FALSE)</f>
        <v>0</v>
      </c>
      <c r="K423" s="150">
        <f>VLOOKUP(B423,'[52]Mod. CE 2018_NEW_Benny'!$B$10:$F$494,5,FALSE)</f>
        <v>0</v>
      </c>
    </row>
    <row r="424" spans="1:11" ht="18.75" x14ac:dyDescent="0.25">
      <c r="B424" s="212"/>
      <c r="C424" s="213" t="s">
        <v>1067</v>
      </c>
      <c r="D424" s="214"/>
      <c r="E424" s="214"/>
      <c r="F424" s="214"/>
      <c r="G424" s="215"/>
      <c r="H424" s="177" t="s">
        <v>1211</v>
      </c>
      <c r="I424" s="150">
        <f>VLOOKUP(B424,'[52]Mod. CE 2018_NEW_Benny'!$B$10:$D$494,3,FALSE)</f>
        <v>0</v>
      </c>
      <c r="K424" s="150">
        <f>VLOOKUP(B424,'[52]Mod. CE 2018_NEW_Benny'!$B$10:$F$494,5,FALSE)</f>
        <v>0</v>
      </c>
    </row>
    <row r="425" spans="1:11" ht="15.75" x14ac:dyDescent="0.25">
      <c r="B425" s="173" t="s">
        <v>1066</v>
      </c>
      <c r="C425" s="174" t="s">
        <v>1068</v>
      </c>
      <c r="D425" s="175">
        <f>VLOOKUP(B425,'[51]Mod. CE 2018_NEW_Benny'!$B$10:$D$494,3,FALSE)</f>
        <v>11709517.48</v>
      </c>
      <c r="E425" s="175"/>
      <c r="F425" s="175">
        <v>11681433.390000001</v>
      </c>
      <c r="G425" s="176" t="s">
        <v>1754</v>
      </c>
      <c r="H425" s="177" t="s">
        <v>1214</v>
      </c>
      <c r="I425" s="150">
        <f>VLOOKUP(B425,'[52]Mod. CE 2018_NEW_Benny'!$B$10:$D$494,3,FALSE)</f>
        <v>11709517.48</v>
      </c>
      <c r="K425" s="150">
        <f>VLOOKUP(B425,'[52]Mod. CE 2018_NEW_Benny'!$B$10:$F$494,5,FALSE)</f>
        <v>11681433.390000001</v>
      </c>
    </row>
    <row r="426" spans="1:11" x14ac:dyDescent="0.25">
      <c r="B426" s="173" t="s">
        <v>1069</v>
      </c>
      <c r="C426" s="178" t="s">
        <v>1070</v>
      </c>
      <c r="D426" s="179">
        <f>VLOOKUP(B426,'[51]Mod. CE 2018_NEW_Benny'!$B$10:$D$494,3,FALSE)</f>
        <v>0</v>
      </c>
      <c r="E426" s="179"/>
      <c r="F426" s="179">
        <v>0</v>
      </c>
      <c r="G426" s="180" t="s">
        <v>1754</v>
      </c>
      <c r="H426" s="177" t="s">
        <v>1221</v>
      </c>
      <c r="I426" s="150">
        <f>VLOOKUP(B426,'[52]Mod. CE 2018_NEW_Benny'!$B$10:$D$494,3,FALSE)</f>
        <v>0</v>
      </c>
      <c r="K426" s="150">
        <f>VLOOKUP(B426,'[52]Mod. CE 2018_NEW_Benny'!$B$10:$F$494,5,FALSE)</f>
        <v>0</v>
      </c>
    </row>
    <row r="427" spans="1:11" x14ac:dyDescent="0.25">
      <c r="B427" s="173" t="s">
        <v>1071</v>
      </c>
      <c r="C427" s="178" t="s">
        <v>1072</v>
      </c>
      <c r="D427" s="179">
        <f>VLOOKUP(B427,'[51]Mod. CE 2018_NEW_Benny'!$B$10:$D$494,3,FALSE)</f>
        <v>11709517.48</v>
      </c>
      <c r="E427" s="179"/>
      <c r="F427" s="179">
        <v>11681433.390000001</v>
      </c>
      <c r="G427" s="180" t="s">
        <v>1754</v>
      </c>
      <c r="H427" s="177" t="s">
        <v>1214</v>
      </c>
      <c r="I427" s="150">
        <f>VLOOKUP(B427,'[52]Mod. CE 2018_NEW_Benny'!$B$10:$D$494,3,FALSE)</f>
        <v>11709517.48</v>
      </c>
      <c r="K427" s="150">
        <f>VLOOKUP(B427,'[52]Mod. CE 2018_NEW_Benny'!$B$10:$F$494,5,FALSE)</f>
        <v>11681433.390000001</v>
      </c>
    </row>
    <row r="428" spans="1:11" x14ac:dyDescent="0.25">
      <c r="B428" s="181" t="s">
        <v>1073</v>
      </c>
      <c r="C428" s="216" t="s">
        <v>1074</v>
      </c>
      <c r="D428" s="217">
        <f>VLOOKUP(B428,'[51]Mod. CE 2018_NEW_Benny'!$B$10:$D$494,3,FALSE)</f>
        <v>0</v>
      </c>
      <c r="E428" s="217"/>
      <c r="F428" s="217">
        <v>0</v>
      </c>
      <c r="G428" s="218" t="s">
        <v>1754</v>
      </c>
      <c r="H428" s="177" t="s">
        <v>1221</v>
      </c>
      <c r="I428" s="150">
        <f>VLOOKUP(B428,'[52]Mod. CE 2018_NEW_Benny'!$B$10:$D$494,3,FALSE)</f>
        <v>0</v>
      </c>
      <c r="K428" s="150">
        <f>VLOOKUP(B428,'[52]Mod. CE 2018_NEW_Benny'!$B$10:$F$494,5,FALSE)</f>
        <v>0</v>
      </c>
    </row>
    <row r="429" spans="1:11" x14ac:dyDescent="0.25">
      <c r="B429" s="181" t="s">
        <v>1075</v>
      </c>
      <c r="C429" s="216" t="s">
        <v>1076</v>
      </c>
      <c r="D429" s="217">
        <f>VLOOKUP(B429,'[51]Mod. CE 2018_NEW_Benny'!$B$10:$D$494,3,FALSE)</f>
        <v>11314723.300000001</v>
      </c>
      <c r="E429" s="217"/>
      <c r="F429" s="217">
        <v>11286639.210000001</v>
      </c>
      <c r="G429" s="218" t="s">
        <v>1754</v>
      </c>
      <c r="H429" s="177" t="s">
        <v>1214</v>
      </c>
      <c r="I429" s="150">
        <f>VLOOKUP(B429,'[52]Mod. CE 2018_NEW_Benny'!$B$10:$D$494,3,FALSE)</f>
        <v>11314723.300000001</v>
      </c>
      <c r="K429" s="150">
        <f>VLOOKUP(B429,'[52]Mod. CE 2018_NEW_Benny'!$B$10:$F$494,5,FALSE)</f>
        <v>11286639.210000001</v>
      </c>
    </row>
    <row r="430" spans="1:11" x14ac:dyDescent="0.25">
      <c r="A430" s="150" t="s">
        <v>1770</v>
      </c>
      <c r="B430" s="181" t="s">
        <v>1077</v>
      </c>
      <c r="C430" s="202" t="s">
        <v>1842</v>
      </c>
      <c r="D430" s="183">
        <f>VLOOKUP(B430,'[51]Mod. CE 2018_NEW_Benny'!$B$10:$D$494,3,FALSE)</f>
        <v>0</v>
      </c>
      <c r="E430" s="183"/>
      <c r="F430" s="183">
        <v>0</v>
      </c>
      <c r="G430" s="184" t="s">
        <v>1754</v>
      </c>
      <c r="H430" s="177" t="s">
        <v>1221</v>
      </c>
      <c r="I430" s="150">
        <f>VLOOKUP(B430,'[52]Mod. CE 2018_NEW_Benny'!$B$10:$D$494,3,FALSE)</f>
        <v>0</v>
      </c>
      <c r="K430" s="150">
        <f>VLOOKUP(B430,'[52]Mod. CE 2018_NEW_Benny'!$B$10:$F$494,5,FALSE)</f>
        <v>0</v>
      </c>
    </row>
    <row r="431" spans="1:11" x14ac:dyDescent="0.25">
      <c r="B431" s="181" t="s">
        <v>1078</v>
      </c>
      <c r="C431" s="219" t="s">
        <v>1079</v>
      </c>
      <c r="D431" s="220">
        <f>VLOOKUP(B431,'[51]Mod. CE 2018_NEW_Benny'!$B$10:$D$494,3,FALSE)</f>
        <v>11314723.300000001</v>
      </c>
      <c r="E431" s="220"/>
      <c r="F431" s="220">
        <v>11286639.210000001</v>
      </c>
      <c r="G431" s="221" t="s">
        <v>1754</v>
      </c>
      <c r="H431" s="177" t="s">
        <v>1214</v>
      </c>
      <c r="I431" s="150">
        <f>VLOOKUP(B431,'[52]Mod. CE 2018_NEW_Benny'!$B$10:$D$494,3,FALSE)</f>
        <v>11314723.300000001</v>
      </c>
      <c r="K431" s="150">
        <f>VLOOKUP(B431,'[52]Mod. CE 2018_NEW_Benny'!$B$10:$F$494,5,FALSE)</f>
        <v>11286639.210000001</v>
      </c>
    </row>
    <row r="432" spans="1:11" x14ac:dyDescent="0.25">
      <c r="B432" s="181" t="s">
        <v>1080</v>
      </c>
      <c r="C432" s="198" t="s">
        <v>1081</v>
      </c>
      <c r="D432" s="189">
        <f>VLOOKUP(B432,'[51]Mod. CE 2018_NEW_Benny'!$B$10:$D$494,3,FALSE)</f>
        <v>0</v>
      </c>
      <c r="E432" s="189"/>
      <c r="F432" s="189">
        <v>0</v>
      </c>
      <c r="G432" s="190" t="s">
        <v>1754</v>
      </c>
      <c r="H432" s="177" t="s">
        <v>1221</v>
      </c>
      <c r="I432" s="150">
        <f>VLOOKUP(B432,'[52]Mod. CE 2018_NEW_Benny'!$B$10:$D$494,3,FALSE)</f>
        <v>0</v>
      </c>
      <c r="K432" s="150">
        <f>VLOOKUP(B432,'[52]Mod. CE 2018_NEW_Benny'!$B$10:$F$494,5,FALSE)</f>
        <v>0</v>
      </c>
    </row>
    <row r="433" spans="2:11" x14ac:dyDescent="0.25">
      <c r="B433" s="181" t="s">
        <v>1082</v>
      </c>
      <c r="C433" s="198" t="s">
        <v>1083</v>
      </c>
      <c r="D433" s="189">
        <f>VLOOKUP(B433,'[51]Mod. CE 2018_NEW_Benny'!$B$10:$D$494,3,FALSE)</f>
        <v>1948787.84</v>
      </c>
      <c r="E433" s="189"/>
      <c r="F433" s="189">
        <v>1948787.84</v>
      </c>
      <c r="G433" s="190" t="s">
        <v>1754</v>
      </c>
      <c r="H433" s="177" t="s">
        <v>1221</v>
      </c>
      <c r="I433" s="150">
        <f>VLOOKUP(B433,'[52]Mod. CE 2018_NEW_Benny'!$B$10:$D$494,3,FALSE)</f>
        <v>1948787.84</v>
      </c>
      <c r="K433" s="150">
        <f>VLOOKUP(B433,'[52]Mod. CE 2018_NEW_Benny'!$B$10:$F$494,5,FALSE)</f>
        <v>1948787.84</v>
      </c>
    </row>
    <row r="434" spans="2:11" x14ac:dyDescent="0.25">
      <c r="B434" s="181" t="s">
        <v>1084</v>
      </c>
      <c r="C434" s="198" t="s">
        <v>1085</v>
      </c>
      <c r="D434" s="189">
        <f>VLOOKUP(B434,'[51]Mod. CE 2018_NEW_Benny'!$B$10:$D$494,3,FALSE)</f>
        <v>613.32000000000005</v>
      </c>
      <c r="E434" s="189"/>
      <c r="F434" s="189">
        <v>613.32000000000005</v>
      </c>
      <c r="G434" s="190" t="s">
        <v>1754</v>
      </c>
      <c r="H434" s="177" t="s">
        <v>1221</v>
      </c>
      <c r="I434" s="150">
        <f>VLOOKUP(B434,'[52]Mod. CE 2018_NEW_Benny'!$B$10:$D$494,3,FALSE)</f>
        <v>613.32000000000005</v>
      </c>
      <c r="K434" s="150">
        <f>VLOOKUP(B434,'[52]Mod. CE 2018_NEW_Benny'!$B$10:$F$494,5,FALSE)</f>
        <v>613.32000000000005</v>
      </c>
    </row>
    <row r="435" spans="2:11" x14ac:dyDescent="0.25">
      <c r="B435" s="181" t="s">
        <v>1086</v>
      </c>
      <c r="C435" s="198" t="s">
        <v>1087</v>
      </c>
      <c r="D435" s="189">
        <f>VLOOKUP(B435,'[51]Mod. CE 2018_NEW_Benny'!$B$10:$D$494,3,FALSE)</f>
        <v>0</v>
      </c>
      <c r="E435" s="189"/>
      <c r="F435" s="189">
        <v>0</v>
      </c>
      <c r="G435" s="190" t="s">
        <v>1754</v>
      </c>
      <c r="H435" s="177" t="s">
        <v>1221</v>
      </c>
      <c r="I435" s="150">
        <f>VLOOKUP(B435,'[52]Mod. CE 2018_NEW_Benny'!$B$10:$D$494,3,FALSE)</f>
        <v>0</v>
      </c>
      <c r="K435" s="150">
        <f>VLOOKUP(B435,'[52]Mod. CE 2018_NEW_Benny'!$B$10:$F$494,5,FALSE)</f>
        <v>0</v>
      </c>
    </row>
    <row r="436" spans="2:11" x14ac:dyDescent="0.25">
      <c r="B436" s="181" t="s">
        <v>1088</v>
      </c>
      <c r="C436" s="198" t="s">
        <v>1843</v>
      </c>
      <c r="D436" s="189">
        <f>VLOOKUP(B436,'[51]Mod. CE 2018_NEW_Benny'!$B$10:$D$494,3,FALSE)</f>
        <v>1174.26</v>
      </c>
      <c r="E436" s="189"/>
      <c r="F436" s="189">
        <v>1174.26</v>
      </c>
      <c r="G436" s="190" t="s">
        <v>1754</v>
      </c>
      <c r="H436" s="177" t="s">
        <v>1221</v>
      </c>
      <c r="I436" s="150">
        <f>VLOOKUP(B436,'[52]Mod. CE 2018_NEW_Benny'!$B$10:$D$494,3,FALSE)</f>
        <v>1174.26</v>
      </c>
      <c r="K436" s="150">
        <f>VLOOKUP(B436,'[52]Mod. CE 2018_NEW_Benny'!$B$10:$F$494,5,FALSE)</f>
        <v>1174.26</v>
      </c>
    </row>
    <row r="437" spans="2:11" x14ac:dyDescent="0.25">
      <c r="B437" s="181" t="s">
        <v>1089</v>
      </c>
      <c r="C437" s="198" t="s">
        <v>1090</v>
      </c>
      <c r="D437" s="189">
        <f>VLOOKUP(B437,'[51]Mod. CE 2018_NEW_Benny'!$B$10:$D$494,3,FALSE)</f>
        <v>1136764.32</v>
      </c>
      <c r="E437" s="189"/>
      <c r="F437" s="189">
        <v>1136764.32</v>
      </c>
      <c r="G437" s="190" t="s">
        <v>1754</v>
      </c>
      <c r="H437" s="177" t="s">
        <v>1221</v>
      </c>
      <c r="I437" s="150">
        <f>VLOOKUP(B437,'[52]Mod. CE 2018_NEW_Benny'!$B$10:$D$494,3,FALSE)</f>
        <v>1136764.32</v>
      </c>
      <c r="K437" s="150">
        <f>VLOOKUP(B437,'[52]Mod. CE 2018_NEW_Benny'!$B$10:$F$494,5,FALSE)</f>
        <v>1136764.32</v>
      </c>
    </row>
    <row r="438" spans="2:11" x14ac:dyDescent="0.25">
      <c r="B438" s="181" t="s">
        <v>1091</v>
      </c>
      <c r="C438" s="198" t="s">
        <v>1092</v>
      </c>
      <c r="D438" s="189">
        <f>VLOOKUP(B438,'[51]Mod. CE 2018_NEW_Benny'!$B$10:$D$494,3,FALSE)</f>
        <v>8227383.5599999996</v>
      </c>
      <c r="E438" s="189">
        <v>28084.09</v>
      </c>
      <c r="F438" s="189">
        <v>8199299.4699999997</v>
      </c>
      <c r="G438" s="190" t="s">
        <v>1754</v>
      </c>
      <c r="H438" s="177" t="s">
        <v>1221</v>
      </c>
      <c r="I438" s="150">
        <f>VLOOKUP(B438,'[52]Mod. CE 2018_NEW_Benny'!$B$10:$D$494,3,FALSE)</f>
        <v>8227383.5599999996</v>
      </c>
      <c r="K438" s="150">
        <f>VLOOKUP(B438,'[52]Mod. CE 2018_NEW_Benny'!$B$10:$F$494,5,FALSE)</f>
        <v>8199299.4699999997</v>
      </c>
    </row>
    <row r="439" spans="2:11" x14ac:dyDescent="0.25">
      <c r="B439" s="181" t="s">
        <v>1093</v>
      </c>
      <c r="C439" s="216" t="s">
        <v>1094</v>
      </c>
      <c r="D439" s="217">
        <f>VLOOKUP(B439,'[51]Mod. CE 2018_NEW_Benny'!$B$10:$D$494,3,FALSE)</f>
        <v>389950.26999999996</v>
      </c>
      <c r="E439" s="217"/>
      <c r="F439" s="217">
        <v>389950.26999999996</v>
      </c>
      <c r="G439" s="218" t="s">
        <v>1754</v>
      </c>
      <c r="H439" s="177" t="s">
        <v>1214</v>
      </c>
      <c r="I439" s="150">
        <f>VLOOKUP(B439,'[52]Mod. CE 2018_NEW_Benny'!$B$10:$D$494,3,FALSE)</f>
        <v>389950.26999999996</v>
      </c>
      <c r="K439" s="150">
        <f>VLOOKUP(B439,'[52]Mod. CE 2018_NEW_Benny'!$B$10:$F$494,5,FALSE)</f>
        <v>389950.26999999996</v>
      </c>
    </row>
    <row r="440" spans="2:11" x14ac:dyDescent="0.25">
      <c r="B440" s="181" t="s">
        <v>1095</v>
      </c>
      <c r="C440" s="202" t="s">
        <v>1844</v>
      </c>
      <c r="D440" s="183">
        <f>VLOOKUP(B440,'[51]Mod. CE 2018_NEW_Benny'!$B$10:$D$494,3,FALSE)</f>
        <v>0</v>
      </c>
      <c r="E440" s="183"/>
      <c r="F440" s="183">
        <v>0</v>
      </c>
      <c r="G440" s="184" t="s">
        <v>1754</v>
      </c>
      <c r="H440" s="177" t="s">
        <v>1221</v>
      </c>
      <c r="I440" s="150">
        <f>VLOOKUP(B440,'[52]Mod. CE 2018_NEW_Benny'!$B$10:$D$494,3,FALSE)</f>
        <v>0</v>
      </c>
      <c r="K440" s="150">
        <f>VLOOKUP(B440,'[52]Mod. CE 2018_NEW_Benny'!$B$10:$F$494,5,FALSE)</f>
        <v>0</v>
      </c>
    </row>
    <row r="441" spans="2:11" x14ac:dyDescent="0.25">
      <c r="B441" s="181" t="s">
        <v>1096</v>
      </c>
      <c r="C441" s="219" t="s">
        <v>1097</v>
      </c>
      <c r="D441" s="220">
        <f>VLOOKUP(B441,'[51]Mod. CE 2018_NEW_Benny'!$B$10:$D$494,3,FALSE)</f>
        <v>389950.26999999996</v>
      </c>
      <c r="E441" s="220"/>
      <c r="F441" s="220">
        <v>389950.26999999996</v>
      </c>
      <c r="G441" s="221" t="s">
        <v>1754</v>
      </c>
      <c r="H441" s="177" t="s">
        <v>1214</v>
      </c>
      <c r="I441" s="150">
        <f>VLOOKUP(B441,'[52]Mod. CE 2018_NEW_Benny'!$B$10:$D$494,3,FALSE)</f>
        <v>389950.26999999996</v>
      </c>
      <c r="K441" s="150">
        <f>VLOOKUP(B441,'[52]Mod. CE 2018_NEW_Benny'!$B$10:$F$494,5,FALSE)</f>
        <v>389950.26999999996</v>
      </c>
    </row>
    <row r="442" spans="2:11" x14ac:dyDescent="0.25">
      <c r="B442" s="181" t="s">
        <v>1098</v>
      </c>
      <c r="C442" s="198" t="s">
        <v>1099</v>
      </c>
      <c r="D442" s="189">
        <f>VLOOKUP(B442,'[51]Mod. CE 2018_NEW_Benny'!$B$10:$D$494,3,FALSE)</f>
        <v>0</v>
      </c>
      <c r="E442" s="189"/>
      <c r="F442" s="189">
        <v>0</v>
      </c>
      <c r="G442" s="190" t="s">
        <v>1754</v>
      </c>
      <c r="H442" s="177" t="s">
        <v>1221</v>
      </c>
      <c r="I442" s="150">
        <f>VLOOKUP(B442,'[52]Mod. CE 2018_NEW_Benny'!$B$10:$D$494,3,FALSE)</f>
        <v>0</v>
      </c>
      <c r="K442" s="150">
        <f>VLOOKUP(B442,'[52]Mod. CE 2018_NEW_Benny'!$B$10:$F$494,5,FALSE)</f>
        <v>0</v>
      </c>
    </row>
    <row r="443" spans="2:11" x14ac:dyDescent="0.25">
      <c r="B443" s="181" t="s">
        <v>1100</v>
      </c>
      <c r="C443" s="198" t="s">
        <v>1101</v>
      </c>
      <c r="D443" s="189">
        <f>VLOOKUP(B443,'[51]Mod. CE 2018_NEW_Benny'!$B$10:$D$494,3,FALSE)</f>
        <v>0</v>
      </c>
      <c r="E443" s="189"/>
      <c r="F443" s="189">
        <v>0</v>
      </c>
      <c r="G443" s="190" t="s">
        <v>1754</v>
      </c>
      <c r="H443" s="177" t="s">
        <v>1221</v>
      </c>
      <c r="I443" s="150">
        <f>VLOOKUP(B443,'[52]Mod. CE 2018_NEW_Benny'!$B$10:$D$494,3,FALSE)</f>
        <v>0</v>
      </c>
      <c r="K443" s="150">
        <f>VLOOKUP(B443,'[52]Mod. CE 2018_NEW_Benny'!$B$10:$F$494,5,FALSE)</f>
        <v>0</v>
      </c>
    </row>
    <row r="444" spans="2:11" x14ac:dyDescent="0.25">
      <c r="B444" s="181" t="s">
        <v>1102</v>
      </c>
      <c r="C444" s="198" t="s">
        <v>1103</v>
      </c>
      <c r="D444" s="189">
        <f>VLOOKUP(B444,'[51]Mod. CE 2018_NEW_Benny'!$B$10:$D$494,3,FALSE)</f>
        <v>0</v>
      </c>
      <c r="E444" s="189"/>
      <c r="F444" s="189">
        <v>0</v>
      </c>
      <c r="G444" s="190" t="s">
        <v>1754</v>
      </c>
      <c r="H444" s="177" t="s">
        <v>1221</v>
      </c>
      <c r="I444" s="150">
        <f>VLOOKUP(B444,'[52]Mod. CE 2018_NEW_Benny'!$B$10:$D$494,3,FALSE)</f>
        <v>0</v>
      </c>
      <c r="K444" s="150">
        <f>VLOOKUP(B444,'[52]Mod. CE 2018_NEW_Benny'!$B$10:$F$494,5,FALSE)</f>
        <v>0</v>
      </c>
    </row>
    <row r="445" spans="2:11" x14ac:dyDescent="0.25">
      <c r="B445" s="181" t="s">
        <v>1104</v>
      </c>
      <c r="C445" s="198" t="s">
        <v>1105</v>
      </c>
      <c r="D445" s="189">
        <f>VLOOKUP(B445,'[51]Mod. CE 2018_NEW_Benny'!$B$10:$D$494,3,FALSE)</f>
        <v>0</v>
      </c>
      <c r="E445" s="189"/>
      <c r="F445" s="189">
        <v>0</v>
      </c>
      <c r="G445" s="190" t="s">
        <v>1754</v>
      </c>
      <c r="H445" s="177" t="s">
        <v>1221</v>
      </c>
      <c r="I445" s="150">
        <f>VLOOKUP(B445,'[52]Mod. CE 2018_NEW_Benny'!$B$10:$D$494,3,FALSE)</f>
        <v>0</v>
      </c>
      <c r="K445" s="150">
        <f>VLOOKUP(B445,'[52]Mod. CE 2018_NEW_Benny'!$B$10:$F$494,5,FALSE)</f>
        <v>0</v>
      </c>
    </row>
    <row r="446" spans="2:11" x14ac:dyDescent="0.25">
      <c r="B446" s="181" t="s">
        <v>1106</v>
      </c>
      <c r="C446" s="198" t="s">
        <v>1845</v>
      </c>
      <c r="D446" s="189">
        <f>VLOOKUP(B446,'[51]Mod. CE 2018_NEW_Benny'!$B$10:$D$494,3,FALSE)</f>
        <v>0</v>
      </c>
      <c r="E446" s="189"/>
      <c r="F446" s="189">
        <v>0</v>
      </c>
      <c r="G446" s="190" t="s">
        <v>1754</v>
      </c>
      <c r="H446" s="177" t="s">
        <v>1221</v>
      </c>
      <c r="I446" s="150">
        <f>VLOOKUP(B446,'[52]Mod. CE 2018_NEW_Benny'!$B$10:$D$494,3,FALSE)</f>
        <v>0</v>
      </c>
      <c r="K446" s="150">
        <f>VLOOKUP(B446,'[52]Mod. CE 2018_NEW_Benny'!$B$10:$F$494,5,FALSE)</f>
        <v>0</v>
      </c>
    </row>
    <row r="447" spans="2:11" x14ac:dyDescent="0.25">
      <c r="B447" s="181" t="s">
        <v>1107</v>
      </c>
      <c r="C447" s="198" t="s">
        <v>1108</v>
      </c>
      <c r="D447" s="189">
        <f>VLOOKUP(B447,'[51]Mod. CE 2018_NEW_Benny'!$B$10:$D$494,3,FALSE)</f>
        <v>659.55</v>
      </c>
      <c r="E447" s="189"/>
      <c r="F447" s="189">
        <v>659.55</v>
      </c>
      <c r="G447" s="190" t="s">
        <v>1754</v>
      </c>
      <c r="H447" s="177" t="s">
        <v>1221</v>
      </c>
      <c r="I447" s="150">
        <f>VLOOKUP(B447,'[52]Mod. CE 2018_NEW_Benny'!$B$10:$D$494,3,FALSE)</f>
        <v>659.55</v>
      </c>
      <c r="K447" s="150">
        <f>VLOOKUP(B447,'[52]Mod. CE 2018_NEW_Benny'!$B$10:$F$494,5,FALSE)</f>
        <v>659.55</v>
      </c>
    </row>
    <row r="448" spans="2:11" x14ac:dyDescent="0.25">
      <c r="B448" s="181" t="s">
        <v>1109</v>
      </c>
      <c r="C448" s="198" t="s">
        <v>1110</v>
      </c>
      <c r="D448" s="189">
        <f>VLOOKUP(B448,'[51]Mod. CE 2018_NEW_Benny'!$B$10:$D$494,3,FALSE)</f>
        <v>389290.72</v>
      </c>
      <c r="E448" s="189"/>
      <c r="F448" s="189">
        <v>389290.72</v>
      </c>
      <c r="G448" s="190" t="s">
        <v>1754</v>
      </c>
      <c r="H448" s="177" t="s">
        <v>1221</v>
      </c>
      <c r="I448" s="150">
        <f>VLOOKUP(B448,'[52]Mod. CE 2018_NEW_Benny'!$B$10:$D$494,3,FALSE)</f>
        <v>389290.72</v>
      </c>
      <c r="K448" s="150">
        <f>VLOOKUP(B448,'[52]Mod. CE 2018_NEW_Benny'!$B$10:$F$494,5,FALSE)</f>
        <v>389290.72</v>
      </c>
    </row>
    <row r="449" spans="2:11" x14ac:dyDescent="0.25">
      <c r="B449" s="181" t="s">
        <v>1112</v>
      </c>
      <c r="C449" s="216" t="s">
        <v>1113</v>
      </c>
      <c r="D449" s="217">
        <f>VLOOKUP(B449,'[51]Mod. CE 2018_NEW_Benny'!$B$10:$D$494,3,FALSE)</f>
        <v>4843.91</v>
      </c>
      <c r="E449" s="217"/>
      <c r="F449" s="217">
        <v>4843.91</v>
      </c>
      <c r="G449" s="218" t="s">
        <v>1754</v>
      </c>
      <c r="H449" s="177" t="s">
        <v>1221</v>
      </c>
      <c r="I449" s="150">
        <f>VLOOKUP(B449,'[52]Mod. CE 2018_NEW_Benny'!$B$10:$D$494,3,FALSE)</f>
        <v>4843.91</v>
      </c>
      <c r="K449" s="150">
        <f>VLOOKUP(B449,'[52]Mod. CE 2018_NEW_Benny'!$B$10:$F$494,5,FALSE)</f>
        <v>4843.91</v>
      </c>
    </row>
    <row r="450" spans="2:11" ht="15.75" x14ac:dyDescent="0.25">
      <c r="B450" s="173" t="s">
        <v>1115</v>
      </c>
      <c r="C450" s="174" t="s">
        <v>1116</v>
      </c>
      <c r="D450" s="175">
        <f>VLOOKUP(B450,'[51]Mod. CE 2018_NEW_Benny'!$B$10:$D$494,3,FALSE)</f>
        <v>2841825.2</v>
      </c>
      <c r="E450" s="175"/>
      <c r="F450" s="175">
        <v>2841825.2</v>
      </c>
      <c r="G450" s="176" t="s">
        <v>1754</v>
      </c>
      <c r="H450" s="177" t="s">
        <v>1214</v>
      </c>
      <c r="I450" s="150">
        <f>VLOOKUP(B450,'[52]Mod. CE 2018_NEW_Benny'!$B$10:$D$494,3,FALSE)</f>
        <v>2841825.2</v>
      </c>
      <c r="K450" s="150">
        <f>VLOOKUP(B450,'[52]Mod. CE 2018_NEW_Benny'!$B$10:$F$494,5,FALSE)</f>
        <v>2841825.2</v>
      </c>
    </row>
    <row r="451" spans="2:11" x14ac:dyDescent="0.25">
      <c r="B451" s="173" t="s">
        <v>1117</v>
      </c>
      <c r="C451" s="178" t="s">
        <v>1118</v>
      </c>
      <c r="D451" s="179">
        <f>VLOOKUP(B451,'[51]Mod. CE 2018_NEW_Benny'!$B$10:$D$494,3,FALSE)</f>
        <v>0</v>
      </c>
      <c r="E451" s="179"/>
      <c r="F451" s="179">
        <v>0</v>
      </c>
      <c r="G451" s="180" t="s">
        <v>1754</v>
      </c>
      <c r="H451" s="177" t="s">
        <v>1221</v>
      </c>
      <c r="I451" s="150">
        <f>VLOOKUP(B451,'[52]Mod. CE 2018_NEW_Benny'!$B$10:$D$494,3,FALSE)</f>
        <v>0</v>
      </c>
      <c r="K451" s="150">
        <f>VLOOKUP(B451,'[52]Mod. CE 2018_NEW_Benny'!$B$10:$F$494,5,FALSE)</f>
        <v>0</v>
      </c>
    </row>
    <row r="452" spans="2:11" x14ac:dyDescent="0.25">
      <c r="B452" s="173" t="s">
        <v>1119</v>
      </c>
      <c r="C452" s="178" t="s">
        <v>1120</v>
      </c>
      <c r="D452" s="179">
        <f>VLOOKUP(B452,'[51]Mod. CE 2018_NEW_Benny'!$B$10:$D$494,3,FALSE)</f>
        <v>2841825.2</v>
      </c>
      <c r="E452" s="179"/>
      <c r="F452" s="179">
        <v>2841825.2</v>
      </c>
      <c r="G452" s="180" t="s">
        <v>1754</v>
      </c>
      <c r="H452" s="177" t="s">
        <v>1214</v>
      </c>
      <c r="I452" s="150">
        <f>VLOOKUP(B452,'[52]Mod. CE 2018_NEW_Benny'!$B$10:$D$494,3,FALSE)</f>
        <v>2841825.2</v>
      </c>
      <c r="K452" s="150">
        <f>VLOOKUP(B452,'[52]Mod. CE 2018_NEW_Benny'!$B$10:$F$494,5,FALSE)</f>
        <v>2841825.2</v>
      </c>
    </row>
    <row r="453" spans="2:11" x14ac:dyDescent="0.25">
      <c r="B453" s="181" t="s">
        <v>1121</v>
      </c>
      <c r="C453" s="216" t="s">
        <v>1122</v>
      </c>
      <c r="D453" s="217">
        <f>VLOOKUP(B453,'[51]Mod. CE 2018_NEW_Benny'!$B$10:$D$494,3,FALSE)</f>
        <v>234428.16</v>
      </c>
      <c r="E453" s="217"/>
      <c r="F453" s="217">
        <v>234428.16</v>
      </c>
      <c r="G453" s="218" t="s">
        <v>1754</v>
      </c>
      <c r="H453" s="177" t="s">
        <v>1221</v>
      </c>
      <c r="I453" s="150">
        <f>VLOOKUP(B453,'[52]Mod. CE 2018_NEW_Benny'!$B$10:$D$494,3,FALSE)</f>
        <v>234428.16</v>
      </c>
      <c r="K453" s="150">
        <f>VLOOKUP(B453,'[52]Mod. CE 2018_NEW_Benny'!$B$10:$F$494,5,FALSE)</f>
        <v>234428.16</v>
      </c>
    </row>
    <row r="454" spans="2:11" x14ac:dyDescent="0.25">
      <c r="B454" s="181" t="s">
        <v>1123</v>
      </c>
      <c r="C454" s="216" t="s">
        <v>1124</v>
      </c>
      <c r="D454" s="217">
        <f>VLOOKUP(B454,'[51]Mod. CE 2018_NEW_Benny'!$B$10:$D$494,3,FALSE)</f>
        <v>279809.34999999998</v>
      </c>
      <c r="E454" s="217"/>
      <c r="F454" s="217">
        <v>279809.34999999998</v>
      </c>
      <c r="G454" s="218" t="s">
        <v>1754</v>
      </c>
      <c r="H454" s="177" t="s">
        <v>1221</v>
      </c>
      <c r="I454" s="150">
        <f>VLOOKUP(B454,'[52]Mod. CE 2018_NEW_Benny'!$B$10:$D$494,3,FALSE)</f>
        <v>279809.34999999998</v>
      </c>
      <c r="K454" s="150">
        <f>VLOOKUP(B454,'[52]Mod. CE 2018_NEW_Benny'!$B$10:$F$494,5,FALSE)</f>
        <v>279809.34999999998</v>
      </c>
    </row>
    <row r="455" spans="2:11" x14ac:dyDescent="0.25">
      <c r="B455" s="181" t="s">
        <v>1126</v>
      </c>
      <c r="C455" s="216" t="s">
        <v>1127</v>
      </c>
      <c r="D455" s="217">
        <f>VLOOKUP(B455,'[51]Mod. CE 2018_NEW_Benny'!$B$10:$D$494,3,FALSE)</f>
        <v>2102546.9700000002</v>
      </c>
      <c r="E455" s="217"/>
      <c r="F455" s="217">
        <v>2102546.9700000002</v>
      </c>
      <c r="G455" s="218" t="s">
        <v>1754</v>
      </c>
      <c r="H455" s="177" t="s">
        <v>1214</v>
      </c>
      <c r="I455" s="150">
        <f>VLOOKUP(B455,'[52]Mod. CE 2018_NEW_Benny'!$B$10:$D$494,3,FALSE)</f>
        <v>2102546.9700000002</v>
      </c>
      <c r="K455" s="150">
        <f>VLOOKUP(B455,'[52]Mod. CE 2018_NEW_Benny'!$B$10:$F$494,5,FALSE)</f>
        <v>2102546.9700000002</v>
      </c>
    </row>
    <row r="456" spans="2:11" x14ac:dyDescent="0.25">
      <c r="B456" s="181" t="s">
        <v>1128</v>
      </c>
      <c r="C456" s="219" t="s">
        <v>1129</v>
      </c>
      <c r="D456" s="220">
        <f>VLOOKUP(B456,'[51]Mod. CE 2018_NEW_Benny'!$B$10:$D$494,3,FALSE)</f>
        <v>0</v>
      </c>
      <c r="E456" s="220"/>
      <c r="F456" s="220">
        <v>0</v>
      </c>
      <c r="G456" s="221" t="s">
        <v>1754</v>
      </c>
      <c r="H456" s="177" t="s">
        <v>1214</v>
      </c>
      <c r="I456" s="150">
        <f>VLOOKUP(B456,'[52]Mod. CE 2018_NEW_Benny'!$B$10:$D$494,3,FALSE)</f>
        <v>0</v>
      </c>
      <c r="K456" s="150">
        <f>VLOOKUP(B456,'[52]Mod. CE 2018_NEW_Benny'!$B$10:$F$494,5,FALSE)</f>
        <v>0</v>
      </c>
    </row>
    <row r="457" spans="2:11" x14ac:dyDescent="0.25">
      <c r="B457" s="181" t="s">
        <v>1130</v>
      </c>
      <c r="C457" s="198" t="s">
        <v>1846</v>
      </c>
      <c r="D457" s="189">
        <f>VLOOKUP(B457,'[51]Mod. CE 2018_NEW_Benny'!$B$10:$D$494,3,FALSE)</f>
        <v>0</v>
      </c>
      <c r="E457" s="189"/>
      <c r="F457" s="189">
        <v>0</v>
      </c>
      <c r="G457" s="190" t="s">
        <v>1754</v>
      </c>
      <c r="H457" s="177" t="s">
        <v>1221</v>
      </c>
      <c r="I457" s="150">
        <f>VLOOKUP(B457,'[52]Mod. CE 2018_NEW_Benny'!$B$10:$D$494,3,FALSE)</f>
        <v>0</v>
      </c>
      <c r="K457" s="150">
        <f>VLOOKUP(B457,'[52]Mod. CE 2018_NEW_Benny'!$B$10:$F$494,5,FALSE)</f>
        <v>0</v>
      </c>
    </row>
    <row r="458" spans="2:11" x14ac:dyDescent="0.25">
      <c r="B458" s="181" t="s">
        <v>1131</v>
      </c>
      <c r="C458" s="198" t="s">
        <v>1132</v>
      </c>
      <c r="D458" s="189">
        <f>VLOOKUP(B458,'[51]Mod. CE 2018_NEW_Benny'!$B$10:$D$494,3,FALSE)</f>
        <v>0</v>
      </c>
      <c r="E458" s="189"/>
      <c r="F458" s="189">
        <v>0</v>
      </c>
      <c r="G458" s="190" t="s">
        <v>1754</v>
      </c>
      <c r="H458" s="177" t="s">
        <v>1221</v>
      </c>
      <c r="I458" s="150">
        <f>VLOOKUP(B458,'[52]Mod. CE 2018_NEW_Benny'!$B$10:$D$494,3,FALSE)</f>
        <v>0</v>
      </c>
      <c r="K458" s="150">
        <f>VLOOKUP(B458,'[52]Mod. CE 2018_NEW_Benny'!$B$10:$F$494,5,FALSE)</f>
        <v>0</v>
      </c>
    </row>
    <row r="459" spans="2:11" x14ac:dyDescent="0.25">
      <c r="B459" s="181" t="s">
        <v>1133</v>
      </c>
      <c r="C459" s="219" t="s">
        <v>1134</v>
      </c>
      <c r="D459" s="220">
        <f>VLOOKUP(B459,'[51]Mod. CE 2018_NEW_Benny'!$B$10:$D$494,3,FALSE)</f>
        <v>2102546.9700000002</v>
      </c>
      <c r="E459" s="220"/>
      <c r="F459" s="220">
        <v>2102546.9700000002</v>
      </c>
      <c r="G459" s="221" t="s">
        <v>1754</v>
      </c>
      <c r="H459" s="177" t="s">
        <v>1214</v>
      </c>
      <c r="I459" s="150">
        <f>VLOOKUP(B459,'[52]Mod. CE 2018_NEW_Benny'!$B$10:$D$494,3,FALSE)</f>
        <v>2102546.9700000002</v>
      </c>
      <c r="K459" s="150">
        <f>VLOOKUP(B459,'[52]Mod. CE 2018_NEW_Benny'!$B$10:$F$494,5,FALSE)</f>
        <v>2102546.9700000002</v>
      </c>
    </row>
    <row r="460" spans="2:11" x14ac:dyDescent="0.25">
      <c r="B460" s="181" t="s">
        <v>1135</v>
      </c>
      <c r="C460" s="202" t="s">
        <v>1847</v>
      </c>
      <c r="D460" s="183">
        <f>VLOOKUP(B460,'[51]Mod. CE 2018_NEW_Benny'!$B$10:$D$494,3,FALSE)</f>
        <v>0</v>
      </c>
      <c r="E460" s="183"/>
      <c r="F460" s="183">
        <v>0</v>
      </c>
      <c r="G460" s="184" t="s">
        <v>1754</v>
      </c>
      <c r="H460" s="177" t="s">
        <v>1221</v>
      </c>
      <c r="I460" s="150">
        <f>VLOOKUP(B460,'[52]Mod. CE 2018_NEW_Benny'!$B$10:$D$494,3,FALSE)</f>
        <v>0</v>
      </c>
      <c r="K460" s="150">
        <f>VLOOKUP(B460,'[52]Mod. CE 2018_NEW_Benny'!$B$10:$F$494,5,FALSE)</f>
        <v>0</v>
      </c>
    </row>
    <row r="461" spans="2:11" x14ac:dyDescent="0.25">
      <c r="B461" s="181" t="s">
        <v>1848</v>
      </c>
      <c r="C461" s="202" t="s">
        <v>1849</v>
      </c>
      <c r="D461" s="183">
        <f>VLOOKUP(B461,'[51]Mod. CE 2018_NEW_Benny'!$B$10:$D$494,3,FALSE)</f>
        <v>498556.81000000006</v>
      </c>
      <c r="E461" s="183"/>
      <c r="F461" s="183">
        <v>498556.81000000006</v>
      </c>
      <c r="G461" s="184" t="s">
        <v>1754</v>
      </c>
      <c r="H461" s="177" t="s">
        <v>1214</v>
      </c>
      <c r="I461" s="150">
        <f>VLOOKUP(B461,'[52]Mod. CE 2018_NEW_Benny'!$B$10:$D$494,3,FALSE)</f>
        <v>498556.81000000006</v>
      </c>
      <c r="K461" s="150">
        <f>VLOOKUP(B461,'[52]Mod. CE 2018_NEW_Benny'!$B$10:$F$494,5,FALSE)</f>
        <v>498556.81000000006</v>
      </c>
    </row>
    <row r="462" spans="2:11" x14ac:dyDescent="0.25">
      <c r="B462" s="181" t="s">
        <v>1136</v>
      </c>
      <c r="C462" s="198" t="s">
        <v>1137</v>
      </c>
      <c r="D462" s="189">
        <f>VLOOKUP(B462,'[51]Mod. CE 2018_NEW_Benny'!$B$10:$D$494,3,FALSE)</f>
        <v>160382.42000000001</v>
      </c>
      <c r="E462" s="189"/>
      <c r="F462" s="189">
        <v>160382.42000000001</v>
      </c>
      <c r="G462" s="190" t="s">
        <v>1754</v>
      </c>
      <c r="H462" s="177" t="s">
        <v>1221</v>
      </c>
      <c r="I462" s="150">
        <f>VLOOKUP(B462,'[52]Mod. CE 2018_NEW_Benny'!$B$10:$D$494,3,FALSE)</f>
        <v>160382.42000000001</v>
      </c>
      <c r="K462" s="150">
        <f>VLOOKUP(B462,'[52]Mod. CE 2018_NEW_Benny'!$B$10:$F$494,5,FALSE)</f>
        <v>160382.42000000001</v>
      </c>
    </row>
    <row r="463" spans="2:11" x14ac:dyDescent="0.25">
      <c r="B463" s="181" t="s">
        <v>1138</v>
      </c>
      <c r="C463" s="198" t="s">
        <v>1139</v>
      </c>
      <c r="D463" s="189">
        <f>VLOOKUP(B463,'[51]Mod. CE 2018_NEW_Benny'!$B$10:$D$494,3,FALSE)</f>
        <v>83131.320000000007</v>
      </c>
      <c r="E463" s="189"/>
      <c r="F463" s="189">
        <v>83131.320000000007</v>
      </c>
      <c r="G463" s="190" t="s">
        <v>1754</v>
      </c>
      <c r="H463" s="177" t="s">
        <v>1221</v>
      </c>
      <c r="I463" s="150">
        <f>VLOOKUP(B463,'[52]Mod. CE 2018_NEW_Benny'!$B$10:$D$494,3,FALSE)</f>
        <v>83131.320000000007</v>
      </c>
      <c r="K463" s="150">
        <f>VLOOKUP(B463,'[52]Mod. CE 2018_NEW_Benny'!$B$10:$F$494,5,FALSE)</f>
        <v>83131.320000000007</v>
      </c>
    </row>
    <row r="464" spans="2:11" x14ac:dyDescent="0.25">
      <c r="B464" s="181" t="s">
        <v>1140</v>
      </c>
      <c r="C464" s="198" t="s">
        <v>1141</v>
      </c>
      <c r="D464" s="189">
        <f>VLOOKUP(B464,'[51]Mod. CE 2018_NEW_Benny'!$B$10:$D$494,3,FALSE)</f>
        <v>255043.07</v>
      </c>
      <c r="E464" s="189"/>
      <c r="F464" s="189">
        <v>255043.07</v>
      </c>
      <c r="G464" s="190" t="s">
        <v>1754</v>
      </c>
      <c r="H464" s="177" t="s">
        <v>1221</v>
      </c>
      <c r="I464" s="150">
        <f>VLOOKUP(B464,'[52]Mod. CE 2018_NEW_Benny'!$B$10:$D$494,3,FALSE)</f>
        <v>255043.07</v>
      </c>
      <c r="K464" s="150">
        <f>VLOOKUP(B464,'[52]Mod. CE 2018_NEW_Benny'!$B$10:$F$494,5,FALSE)</f>
        <v>255043.07</v>
      </c>
    </row>
    <row r="465" spans="2:11" x14ac:dyDescent="0.25">
      <c r="B465" s="181" t="s">
        <v>1142</v>
      </c>
      <c r="C465" s="202" t="s">
        <v>1850</v>
      </c>
      <c r="D465" s="183">
        <f>VLOOKUP(B465,'[51]Mod. CE 2018_NEW_Benny'!$B$10:$D$494,3,FALSE)</f>
        <v>1715.87</v>
      </c>
      <c r="E465" s="183"/>
      <c r="F465" s="183">
        <v>1715.87</v>
      </c>
      <c r="G465" s="184" t="s">
        <v>1754</v>
      </c>
      <c r="H465" s="177" t="s">
        <v>1221</v>
      </c>
      <c r="I465" s="150">
        <f>VLOOKUP(B465,'[52]Mod. CE 2018_NEW_Benny'!$B$10:$D$494,3,FALSE)</f>
        <v>1715.87</v>
      </c>
      <c r="K465" s="150">
        <f>VLOOKUP(B465,'[52]Mod. CE 2018_NEW_Benny'!$B$10:$F$494,5,FALSE)</f>
        <v>1715.87</v>
      </c>
    </row>
    <row r="466" spans="2:11" x14ac:dyDescent="0.25">
      <c r="B466" s="181" t="s">
        <v>1143</v>
      </c>
      <c r="C466" s="202" t="s">
        <v>1851</v>
      </c>
      <c r="D466" s="183">
        <f>VLOOKUP(B466,'[51]Mod. CE 2018_NEW_Benny'!$B$10:$D$494,3,FALSE)</f>
        <v>0</v>
      </c>
      <c r="E466" s="183"/>
      <c r="F466" s="183">
        <v>0</v>
      </c>
      <c r="G466" s="184" t="s">
        <v>1754</v>
      </c>
      <c r="H466" s="177" t="s">
        <v>1221</v>
      </c>
      <c r="I466" s="150">
        <f>VLOOKUP(B466,'[52]Mod. CE 2018_NEW_Benny'!$B$10:$D$494,3,FALSE)</f>
        <v>0</v>
      </c>
      <c r="K466" s="150">
        <f>VLOOKUP(B466,'[52]Mod. CE 2018_NEW_Benny'!$B$10:$F$494,5,FALSE)</f>
        <v>0</v>
      </c>
    </row>
    <row r="467" spans="2:11" x14ac:dyDescent="0.25">
      <c r="B467" s="181" t="s">
        <v>1144</v>
      </c>
      <c r="C467" s="202" t="s">
        <v>1852</v>
      </c>
      <c r="D467" s="183">
        <f>VLOOKUP(B467,'[51]Mod. CE 2018_NEW_Benny'!$B$10:$D$494,3,FALSE)</f>
        <v>0</v>
      </c>
      <c r="E467" s="183"/>
      <c r="F467" s="183">
        <v>0</v>
      </c>
      <c r="G467" s="184" t="s">
        <v>1754</v>
      </c>
      <c r="H467" s="177" t="s">
        <v>1221</v>
      </c>
      <c r="I467" s="150">
        <f>VLOOKUP(B467,'[52]Mod. CE 2018_NEW_Benny'!$B$10:$D$494,3,FALSE)</f>
        <v>0</v>
      </c>
      <c r="K467" s="150">
        <f>VLOOKUP(B467,'[52]Mod. CE 2018_NEW_Benny'!$B$10:$F$494,5,FALSE)</f>
        <v>0</v>
      </c>
    </row>
    <row r="468" spans="2:11" x14ac:dyDescent="0.25">
      <c r="B468" s="181" t="s">
        <v>1145</v>
      </c>
      <c r="C468" s="202" t="s">
        <v>1146</v>
      </c>
      <c r="D468" s="183">
        <f>VLOOKUP(B468,'[51]Mod. CE 2018_NEW_Benny'!$B$10:$D$494,3,FALSE)</f>
        <v>1585650.53</v>
      </c>
      <c r="E468" s="183"/>
      <c r="F468" s="183">
        <v>1585650.53</v>
      </c>
      <c r="G468" s="184" t="s">
        <v>1754</v>
      </c>
      <c r="H468" s="177" t="s">
        <v>1221</v>
      </c>
      <c r="I468" s="150">
        <f>VLOOKUP(B468,'[52]Mod. CE 2018_NEW_Benny'!$B$10:$D$494,3,FALSE)</f>
        <v>1585650.53</v>
      </c>
      <c r="K468" s="150">
        <f>VLOOKUP(B468,'[52]Mod. CE 2018_NEW_Benny'!$B$10:$F$494,5,FALSE)</f>
        <v>1585650.53</v>
      </c>
    </row>
    <row r="469" spans="2:11" x14ac:dyDescent="0.25">
      <c r="B469" s="181" t="s">
        <v>1147</v>
      </c>
      <c r="C469" s="202" t="s">
        <v>1148</v>
      </c>
      <c r="D469" s="183">
        <f>VLOOKUP(B469,'[51]Mod. CE 2018_NEW_Benny'!$B$10:$D$494,3,FALSE)</f>
        <v>16623.759999999998</v>
      </c>
      <c r="E469" s="183"/>
      <c r="F469" s="183">
        <v>16623.759999999998</v>
      </c>
      <c r="G469" s="184" t="s">
        <v>1754</v>
      </c>
      <c r="H469" s="177" t="s">
        <v>1221</v>
      </c>
      <c r="I469" s="150">
        <f>VLOOKUP(B469,'[52]Mod. CE 2018_NEW_Benny'!$B$10:$D$494,3,FALSE)</f>
        <v>16623.759999999998</v>
      </c>
      <c r="K469" s="150">
        <f>VLOOKUP(B469,'[52]Mod. CE 2018_NEW_Benny'!$B$10:$F$494,5,FALSE)</f>
        <v>16623.759999999998</v>
      </c>
    </row>
    <row r="470" spans="2:11" x14ac:dyDescent="0.25">
      <c r="B470" s="181" t="s">
        <v>1150</v>
      </c>
      <c r="C470" s="216" t="s">
        <v>1151</v>
      </c>
      <c r="D470" s="217">
        <f>VLOOKUP(B470,'[51]Mod. CE 2018_NEW_Benny'!$B$10:$D$494,3,FALSE)</f>
        <v>4916.1099999999997</v>
      </c>
      <c r="E470" s="217"/>
      <c r="F470" s="217">
        <v>4916.1099999999997</v>
      </c>
      <c r="G470" s="218" t="s">
        <v>1754</v>
      </c>
      <c r="H470" s="177" t="s">
        <v>1214</v>
      </c>
      <c r="I470" s="150">
        <f>VLOOKUP(B470,'[52]Mod. CE 2018_NEW_Benny'!$B$10:$D$494,3,FALSE)</f>
        <v>4916.1099999999997</v>
      </c>
      <c r="K470" s="150">
        <f>VLOOKUP(B470,'[52]Mod. CE 2018_NEW_Benny'!$B$10:$F$494,5,FALSE)</f>
        <v>4916.1099999999997</v>
      </c>
    </row>
    <row r="471" spans="2:11" x14ac:dyDescent="0.25">
      <c r="B471" s="181" t="s">
        <v>1152</v>
      </c>
      <c r="C471" s="202" t="s">
        <v>1853</v>
      </c>
      <c r="D471" s="183">
        <f>VLOOKUP(B471,'[51]Mod. CE 2018_NEW_Benny'!$B$10:$D$494,3,FALSE)</f>
        <v>0</v>
      </c>
      <c r="E471" s="183"/>
      <c r="F471" s="183">
        <v>0</v>
      </c>
      <c r="G471" s="184" t="s">
        <v>1754</v>
      </c>
      <c r="H471" s="177" t="s">
        <v>1221</v>
      </c>
      <c r="I471" s="150">
        <f>VLOOKUP(B471,'[52]Mod. CE 2018_NEW_Benny'!$B$10:$D$494,3,FALSE)</f>
        <v>0</v>
      </c>
      <c r="K471" s="150">
        <f>VLOOKUP(B471,'[52]Mod. CE 2018_NEW_Benny'!$B$10:$F$494,5,FALSE)</f>
        <v>0</v>
      </c>
    </row>
    <row r="472" spans="2:11" x14ac:dyDescent="0.25">
      <c r="B472" s="181" t="s">
        <v>1153</v>
      </c>
      <c r="C472" s="219" t="s">
        <v>1154</v>
      </c>
      <c r="D472" s="220">
        <f>VLOOKUP(B472,'[51]Mod. CE 2018_NEW_Benny'!$B$10:$D$494,3,FALSE)</f>
        <v>4916.1099999999997</v>
      </c>
      <c r="E472" s="220"/>
      <c r="F472" s="220">
        <v>4916.1099999999997</v>
      </c>
      <c r="G472" s="221" t="s">
        <v>1754</v>
      </c>
      <c r="H472" s="177" t="s">
        <v>1214</v>
      </c>
      <c r="I472" s="150">
        <f>VLOOKUP(B472,'[52]Mod. CE 2018_NEW_Benny'!$B$10:$D$494,3,FALSE)</f>
        <v>4916.1099999999997</v>
      </c>
      <c r="K472" s="150">
        <f>VLOOKUP(B472,'[52]Mod. CE 2018_NEW_Benny'!$B$10:$F$494,5,FALSE)</f>
        <v>4916.1099999999997</v>
      </c>
    </row>
    <row r="473" spans="2:11" x14ac:dyDescent="0.25">
      <c r="B473" s="181" t="s">
        <v>1155</v>
      </c>
      <c r="C473" s="198" t="s">
        <v>1156</v>
      </c>
      <c r="D473" s="189">
        <f>VLOOKUP(B473,'[51]Mod. CE 2018_NEW_Benny'!$B$10:$D$494,3,FALSE)</f>
        <v>0</v>
      </c>
      <c r="E473" s="189"/>
      <c r="F473" s="189">
        <v>0</v>
      </c>
      <c r="G473" s="190" t="s">
        <v>1754</v>
      </c>
      <c r="H473" s="177" t="s">
        <v>1221</v>
      </c>
      <c r="I473" s="150">
        <f>VLOOKUP(B473,'[52]Mod. CE 2018_NEW_Benny'!$B$10:$D$494,3,FALSE)</f>
        <v>0</v>
      </c>
      <c r="K473" s="150">
        <f>VLOOKUP(B473,'[52]Mod. CE 2018_NEW_Benny'!$B$10:$F$494,5,FALSE)</f>
        <v>0</v>
      </c>
    </row>
    <row r="474" spans="2:11" x14ac:dyDescent="0.25">
      <c r="B474" s="181" t="s">
        <v>1157</v>
      </c>
      <c r="C474" s="198" t="s">
        <v>1158</v>
      </c>
      <c r="D474" s="189">
        <f>VLOOKUP(B474,'[51]Mod. CE 2018_NEW_Benny'!$B$10:$D$494,3,FALSE)</f>
        <v>0</v>
      </c>
      <c r="E474" s="189"/>
      <c r="F474" s="189">
        <v>0</v>
      </c>
      <c r="G474" s="190" t="s">
        <v>1754</v>
      </c>
      <c r="H474" s="177" t="s">
        <v>1221</v>
      </c>
      <c r="I474" s="150">
        <f>VLOOKUP(B474,'[52]Mod. CE 2018_NEW_Benny'!$B$10:$D$494,3,FALSE)</f>
        <v>0</v>
      </c>
      <c r="K474" s="150">
        <f>VLOOKUP(B474,'[52]Mod. CE 2018_NEW_Benny'!$B$10:$F$494,5,FALSE)</f>
        <v>0</v>
      </c>
    </row>
    <row r="475" spans="2:11" x14ac:dyDescent="0.25">
      <c r="B475" s="181" t="s">
        <v>1159</v>
      </c>
      <c r="C475" s="198" t="s">
        <v>1160</v>
      </c>
      <c r="D475" s="189">
        <f>VLOOKUP(B475,'[51]Mod. CE 2018_NEW_Benny'!$B$10:$D$494,3,FALSE)</f>
        <v>0</v>
      </c>
      <c r="E475" s="189"/>
      <c r="F475" s="189">
        <v>0</v>
      </c>
      <c r="G475" s="190" t="s">
        <v>1754</v>
      </c>
      <c r="H475" s="177" t="s">
        <v>1221</v>
      </c>
      <c r="I475" s="150">
        <f>VLOOKUP(B475,'[52]Mod. CE 2018_NEW_Benny'!$B$10:$D$494,3,FALSE)</f>
        <v>0</v>
      </c>
      <c r="K475" s="150">
        <f>VLOOKUP(B475,'[52]Mod. CE 2018_NEW_Benny'!$B$10:$F$494,5,FALSE)</f>
        <v>0</v>
      </c>
    </row>
    <row r="476" spans="2:11" x14ac:dyDescent="0.25">
      <c r="B476" s="181" t="s">
        <v>1161</v>
      </c>
      <c r="C476" s="198" t="s">
        <v>1162</v>
      </c>
      <c r="D476" s="189">
        <f>VLOOKUP(B476,'[51]Mod. CE 2018_NEW_Benny'!$B$10:$D$494,3,FALSE)</f>
        <v>0</v>
      </c>
      <c r="E476" s="189"/>
      <c r="F476" s="189">
        <v>0</v>
      </c>
      <c r="G476" s="190" t="s">
        <v>1754</v>
      </c>
      <c r="H476" s="177" t="s">
        <v>1221</v>
      </c>
      <c r="I476" s="150">
        <f>VLOOKUP(B476,'[52]Mod. CE 2018_NEW_Benny'!$B$10:$D$494,3,FALSE)</f>
        <v>0</v>
      </c>
      <c r="K476" s="150">
        <f>VLOOKUP(B476,'[52]Mod. CE 2018_NEW_Benny'!$B$10:$F$494,5,FALSE)</f>
        <v>0</v>
      </c>
    </row>
    <row r="477" spans="2:11" x14ac:dyDescent="0.25">
      <c r="B477" s="181" t="s">
        <v>1163</v>
      </c>
      <c r="C477" s="198" t="s">
        <v>1854</v>
      </c>
      <c r="D477" s="189">
        <f>VLOOKUP(B477,'[51]Mod. CE 2018_NEW_Benny'!$B$10:$D$494,3,FALSE)</f>
        <v>0</v>
      </c>
      <c r="E477" s="189"/>
      <c r="F477" s="189">
        <v>0</v>
      </c>
      <c r="G477" s="190" t="s">
        <v>1754</v>
      </c>
      <c r="H477" s="177" t="s">
        <v>1221</v>
      </c>
      <c r="I477" s="150">
        <f>VLOOKUP(B477,'[52]Mod. CE 2018_NEW_Benny'!$B$10:$D$494,3,FALSE)</f>
        <v>0</v>
      </c>
      <c r="K477" s="150">
        <f>VLOOKUP(B477,'[52]Mod. CE 2018_NEW_Benny'!$B$10:$F$494,5,FALSE)</f>
        <v>0</v>
      </c>
    </row>
    <row r="478" spans="2:11" x14ac:dyDescent="0.25">
      <c r="B478" s="181" t="s">
        <v>1164</v>
      </c>
      <c r="C478" s="198" t="s">
        <v>1165</v>
      </c>
      <c r="D478" s="189">
        <f>VLOOKUP(B478,'[51]Mod. CE 2018_NEW_Benny'!$B$10:$D$494,3,FALSE)</f>
        <v>0</v>
      </c>
      <c r="E478" s="189"/>
      <c r="F478" s="189">
        <v>0</v>
      </c>
      <c r="G478" s="190" t="s">
        <v>1754</v>
      </c>
      <c r="H478" s="177" t="s">
        <v>1221</v>
      </c>
      <c r="I478" s="150">
        <f>VLOOKUP(B478,'[52]Mod. CE 2018_NEW_Benny'!$B$10:$D$494,3,FALSE)</f>
        <v>0</v>
      </c>
      <c r="K478" s="150">
        <f>VLOOKUP(B478,'[52]Mod. CE 2018_NEW_Benny'!$B$10:$F$494,5,FALSE)</f>
        <v>0</v>
      </c>
    </row>
    <row r="479" spans="2:11" x14ac:dyDescent="0.25">
      <c r="B479" s="181" t="s">
        <v>1166</v>
      </c>
      <c r="C479" s="198" t="s">
        <v>1167</v>
      </c>
      <c r="D479" s="189">
        <f>VLOOKUP(B479,'[51]Mod. CE 2018_NEW_Benny'!$B$10:$D$494,3,FALSE)</f>
        <v>4916.1099999999997</v>
      </c>
      <c r="E479" s="189"/>
      <c r="F479" s="189">
        <v>4916.1099999999997</v>
      </c>
      <c r="G479" s="190" t="s">
        <v>1754</v>
      </c>
      <c r="H479" s="177" t="s">
        <v>1221</v>
      </c>
      <c r="I479" s="150">
        <f>VLOOKUP(B479,'[52]Mod. CE 2018_NEW_Benny'!$B$10:$D$494,3,FALSE)</f>
        <v>4916.1099999999997</v>
      </c>
      <c r="K479" s="150">
        <f>VLOOKUP(B479,'[52]Mod. CE 2018_NEW_Benny'!$B$10:$F$494,5,FALSE)</f>
        <v>4916.1099999999997</v>
      </c>
    </row>
    <row r="480" spans="2:11" x14ac:dyDescent="0.25">
      <c r="B480" s="181" t="s">
        <v>1169</v>
      </c>
      <c r="C480" s="216" t="s">
        <v>1170</v>
      </c>
      <c r="D480" s="217">
        <f>VLOOKUP(B480,'[51]Mod. CE 2018_NEW_Benny'!$B$10:$D$494,3,FALSE)</f>
        <v>220124.61000000002</v>
      </c>
      <c r="E480" s="217"/>
      <c r="F480" s="217">
        <v>220124.61000000002</v>
      </c>
      <c r="G480" s="218" t="s">
        <v>1754</v>
      </c>
      <c r="H480" s="177" t="s">
        <v>1221</v>
      </c>
      <c r="I480" s="150">
        <f>VLOOKUP(B480,'[52]Mod. CE 2018_NEW_Benny'!$B$10:$D$494,3,FALSE)</f>
        <v>220124.61000000002</v>
      </c>
      <c r="K480" s="150">
        <f>VLOOKUP(B480,'[52]Mod. CE 2018_NEW_Benny'!$B$10:$F$494,5,FALSE)</f>
        <v>220124.61000000002</v>
      </c>
    </row>
    <row r="481" spans="2:11" x14ac:dyDescent="0.25">
      <c r="B481" s="173" t="s">
        <v>1172</v>
      </c>
      <c r="C481" s="206" t="s">
        <v>1173</v>
      </c>
      <c r="D481" s="207">
        <f>VLOOKUP(B481,'[51]Mod. CE 2018_NEW_Benny'!$B$10:$D$494,3,FALSE)</f>
        <v>8867692.2800000012</v>
      </c>
      <c r="E481" s="207"/>
      <c r="F481" s="207">
        <v>8839608.1900000013</v>
      </c>
      <c r="G481" s="208" t="s">
        <v>1839</v>
      </c>
      <c r="H481" s="177" t="s">
        <v>1214</v>
      </c>
      <c r="I481" s="150">
        <f>VLOOKUP(B481,'[52]Mod. CE 2018_NEW_Benny'!$B$10:$D$494,3,FALSE)</f>
        <v>8867692.2800000012</v>
      </c>
      <c r="K481" s="150">
        <f>VLOOKUP(B481,'[52]Mod. CE 2018_NEW_Benny'!$B$10:$F$494,5,FALSE)</f>
        <v>8839608.1900000013</v>
      </c>
    </row>
    <row r="482" spans="2:11" x14ac:dyDescent="0.25">
      <c r="B482" s="173" t="s">
        <v>1174</v>
      </c>
      <c r="C482" s="206" t="s">
        <v>1175</v>
      </c>
      <c r="D482" s="207">
        <f>VLOOKUP(B482,'[51]Mod. CE 2018_NEW_Benny'!$B$10:$D$494,3,FALSE)</f>
        <v>13656391.669749843</v>
      </c>
      <c r="E482" s="207"/>
      <c r="F482" s="207">
        <v>13656391.670000097</v>
      </c>
      <c r="G482" s="208" t="s">
        <v>1839</v>
      </c>
      <c r="H482" s="177" t="s">
        <v>1214</v>
      </c>
      <c r="I482" s="150">
        <f>VLOOKUP(B482,'[52]Mod. CE 2018_NEW_Benny'!$B$10:$D$494,3,FALSE)</f>
        <v>13656391.670000063</v>
      </c>
      <c r="K482" s="150">
        <f>VLOOKUP(B482,'[52]Mod. CE 2018_NEW_Benny'!$B$10:$F$494,5,FALSE)</f>
        <v>13656391.670000097</v>
      </c>
    </row>
    <row r="483" spans="2:11" ht="18.75" x14ac:dyDescent="0.25">
      <c r="B483" s="212"/>
      <c r="C483" s="213" t="s">
        <v>1855</v>
      </c>
      <c r="D483" s="214"/>
      <c r="E483" s="214"/>
      <c r="F483" s="214"/>
      <c r="G483" s="215" t="s">
        <v>1754</v>
      </c>
      <c r="H483" s="177" t="s">
        <v>1211</v>
      </c>
      <c r="I483" s="150">
        <f>VLOOKUP(B483,'[52]Mod. CE 2018_NEW_Benny'!$B$10:$D$494,3,FALSE)</f>
        <v>0</v>
      </c>
      <c r="K483" s="150">
        <f>VLOOKUP(B483,'[52]Mod. CE 2018_NEW_Benny'!$B$10:$F$494,5,FALSE)</f>
        <v>0</v>
      </c>
    </row>
    <row r="484" spans="2:11" ht="15.75" x14ac:dyDescent="0.25">
      <c r="B484" s="173" t="s">
        <v>1176</v>
      </c>
      <c r="C484" s="174" t="s">
        <v>1177</v>
      </c>
      <c r="D484" s="175">
        <f>VLOOKUP(B484,'[51]Mod. CE 2018_NEW_Benny'!$B$10:$D$494,3,FALSE)</f>
        <v>13319495.409999998</v>
      </c>
      <c r="E484" s="175"/>
      <c r="F484" s="175">
        <v>13319495.409999998</v>
      </c>
      <c r="G484" s="176" t="s">
        <v>1754</v>
      </c>
      <c r="H484" s="177" t="s">
        <v>1214</v>
      </c>
      <c r="I484" s="150">
        <f>VLOOKUP(B484,'[52]Mod. CE 2018_NEW_Benny'!$B$10:$D$494,3,FALSE)</f>
        <v>13319495.409999998</v>
      </c>
      <c r="K484" s="150">
        <f>VLOOKUP(B484,'[52]Mod. CE 2018_NEW_Benny'!$B$10:$F$494,5,FALSE)</f>
        <v>13319495.409999998</v>
      </c>
    </row>
    <row r="485" spans="2:11" x14ac:dyDescent="0.25">
      <c r="B485" s="173" t="s">
        <v>1178</v>
      </c>
      <c r="C485" s="202" t="s">
        <v>1179</v>
      </c>
      <c r="D485" s="183">
        <f>VLOOKUP(B485,'[51]Mod. CE 2018_NEW_Benny'!$B$10:$D$494,3,FALSE)</f>
        <v>12130101.68</v>
      </c>
      <c r="E485" s="183"/>
      <c r="F485" s="183">
        <v>12130101.68</v>
      </c>
      <c r="G485" s="184" t="s">
        <v>1754</v>
      </c>
      <c r="H485" s="177" t="s">
        <v>1221</v>
      </c>
      <c r="I485" s="150">
        <f>VLOOKUP(B485,'[52]Mod. CE 2018_NEW_Benny'!$B$10:$D$494,3,FALSE)</f>
        <v>12130101.68</v>
      </c>
      <c r="K485" s="150">
        <f>VLOOKUP(B485,'[52]Mod. CE 2018_NEW_Benny'!$B$10:$F$494,5,FALSE)</f>
        <v>12130101.68</v>
      </c>
    </row>
    <row r="486" spans="2:11" x14ac:dyDescent="0.25">
      <c r="B486" s="173" t="s">
        <v>1181</v>
      </c>
      <c r="C486" s="202" t="s">
        <v>1182</v>
      </c>
      <c r="D486" s="183">
        <f>VLOOKUP(B486,'[51]Mod. CE 2018_NEW_Benny'!$B$10:$D$494,3,FALSE)</f>
        <v>823518.35</v>
      </c>
      <c r="E486" s="183"/>
      <c r="F486" s="183">
        <v>823518.35</v>
      </c>
      <c r="G486" s="184" t="s">
        <v>1754</v>
      </c>
      <c r="H486" s="177" t="s">
        <v>1221</v>
      </c>
      <c r="I486" s="150">
        <f>VLOOKUP(B486,'[52]Mod. CE 2018_NEW_Benny'!$B$10:$D$494,3,FALSE)</f>
        <v>823518.35</v>
      </c>
      <c r="K486" s="150">
        <f>VLOOKUP(B486,'[52]Mod. CE 2018_NEW_Benny'!$B$10:$F$494,5,FALSE)</f>
        <v>823518.35</v>
      </c>
    </row>
    <row r="487" spans="2:11" x14ac:dyDescent="0.25">
      <c r="B487" s="173" t="s">
        <v>1184</v>
      </c>
      <c r="C487" s="202" t="s">
        <v>1185</v>
      </c>
      <c r="D487" s="183">
        <f>VLOOKUP(B487,'[51]Mod. CE 2018_NEW_Benny'!$B$10:$D$494,3,FALSE)</f>
        <v>353906.79</v>
      </c>
      <c r="E487" s="183"/>
      <c r="F487" s="183">
        <v>353906.79</v>
      </c>
      <c r="G487" s="184" t="s">
        <v>1754</v>
      </c>
      <c r="H487" s="177" t="s">
        <v>1221</v>
      </c>
      <c r="I487" s="150">
        <f>VLOOKUP(B487,'[52]Mod. CE 2018_NEW_Benny'!$B$10:$D$494,3,FALSE)</f>
        <v>353906.79</v>
      </c>
      <c r="K487" s="150">
        <f>VLOOKUP(B487,'[52]Mod. CE 2018_NEW_Benny'!$B$10:$F$494,5,FALSE)</f>
        <v>353906.79</v>
      </c>
    </row>
    <row r="488" spans="2:11" x14ac:dyDescent="0.25">
      <c r="B488" s="173" t="s">
        <v>1187</v>
      </c>
      <c r="C488" s="202" t="s">
        <v>1188</v>
      </c>
      <c r="D488" s="183">
        <f>VLOOKUP(B488,'[51]Mod. CE 2018_NEW_Benny'!$B$10:$D$494,3,FALSE)</f>
        <v>11968.59</v>
      </c>
      <c r="E488" s="183"/>
      <c r="F488" s="183">
        <v>11968.59</v>
      </c>
      <c r="G488" s="184" t="s">
        <v>1754</v>
      </c>
      <c r="H488" s="177" t="s">
        <v>1221</v>
      </c>
      <c r="I488" s="150">
        <f>VLOOKUP(B488,'[52]Mod. CE 2018_NEW_Benny'!$B$10:$D$494,3,FALSE)</f>
        <v>11968.59</v>
      </c>
      <c r="K488" s="150">
        <f>VLOOKUP(B488,'[52]Mod. CE 2018_NEW_Benny'!$B$10:$F$494,5,FALSE)</f>
        <v>11968.59</v>
      </c>
    </row>
    <row r="489" spans="2:11" ht="15.75" x14ac:dyDescent="0.25">
      <c r="B489" s="173" t="s">
        <v>1190</v>
      </c>
      <c r="C489" s="174" t="s">
        <v>1191</v>
      </c>
      <c r="D489" s="175">
        <f>VLOOKUP(B489,'[51]Mod. CE 2018_NEW_Benny'!$B$10:$D$494,3,FALSE)</f>
        <v>310010.39</v>
      </c>
      <c r="E489" s="175"/>
      <c r="F489" s="175">
        <v>310010.39</v>
      </c>
      <c r="G489" s="176" t="s">
        <v>1754</v>
      </c>
      <c r="H489" s="177" t="s">
        <v>1214</v>
      </c>
      <c r="I489" s="150">
        <f>VLOOKUP(B489,'[52]Mod. CE 2018_NEW_Benny'!$B$10:$D$494,3,FALSE)</f>
        <v>310010.39</v>
      </c>
      <c r="K489" s="150">
        <f>VLOOKUP(B489,'[52]Mod. CE 2018_NEW_Benny'!$B$10:$F$494,5,FALSE)</f>
        <v>310010.39</v>
      </c>
    </row>
    <row r="490" spans="2:11" x14ac:dyDescent="0.25">
      <c r="B490" s="173" t="s">
        <v>1192</v>
      </c>
      <c r="C490" s="202" t="s">
        <v>1193</v>
      </c>
      <c r="D490" s="183">
        <f>VLOOKUP(B490,'[51]Mod. CE 2018_NEW_Benny'!$B$10:$D$494,3,FALSE)</f>
        <v>310010.39</v>
      </c>
      <c r="E490" s="183"/>
      <c r="F490" s="183">
        <v>310010.39</v>
      </c>
      <c r="G490" s="184" t="s">
        <v>1754</v>
      </c>
      <c r="H490" s="177" t="s">
        <v>1221</v>
      </c>
      <c r="I490" s="150">
        <f>VLOOKUP(B490,'[52]Mod. CE 2018_NEW_Benny'!$B$10:$D$494,3,FALSE)</f>
        <v>310010.39</v>
      </c>
      <c r="K490" s="150">
        <f>VLOOKUP(B490,'[52]Mod. CE 2018_NEW_Benny'!$B$10:$F$494,5,FALSE)</f>
        <v>310010.39</v>
      </c>
    </row>
    <row r="491" spans="2:11" x14ac:dyDescent="0.25">
      <c r="B491" s="173" t="s">
        <v>1195</v>
      </c>
      <c r="C491" s="202" t="s">
        <v>1196</v>
      </c>
      <c r="D491" s="183">
        <f>VLOOKUP(B491,'[51]Mod. CE 2018_NEW_Benny'!$B$10:$D$494,3,FALSE)</f>
        <v>0</v>
      </c>
      <c r="E491" s="183"/>
      <c r="F491" s="183">
        <v>0</v>
      </c>
      <c r="G491" s="184" t="s">
        <v>1754</v>
      </c>
      <c r="H491" s="177" t="s">
        <v>1221</v>
      </c>
      <c r="I491" s="150">
        <f>VLOOKUP(B491,'[52]Mod. CE 2018_NEW_Benny'!$B$10:$D$494,3,FALSE)</f>
        <v>0</v>
      </c>
      <c r="K491" s="150">
        <f>VLOOKUP(B491,'[52]Mod. CE 2018_NEW_Benny'!$B$10:$F$494,5,FALSE)</f>
        <v>0</v>
      </c>
    </row>
    <row r="492" spans="2:11" ht="15.75" x14ac:dyDescent="0.25">
      <c r="B492" s="173" t="s">
        <v>1197</v>
      </c>
      <c r="C492" s="174" t="s">
        <v>1198</v>
      </c>
      <c r="D492" s="175">
        <f>VLOOKUP(B492,'[51]Mod. CE 2018_NEW_Benny'!$B$10:$D$494,3,FALSE)</f>
        <v>0</v>
      </c>
      <c r="E492" s="175"/>
      <c r="F492" s="175">
        <v>0</v>
      </c>
      <c r="G492" s="176" t="s">
        <v>1754</v>
      </c>
      <c r="H492" s="177" t="s">
        <v>1221</v>
      </c>
      <c r="I492" s="150">
        <f>VLOOKUP(B492,'[52]Mod. CE 2018_NEW_Benny'!$B$10:$D$494,3,FALSE)</f>
        <v>0</v>
      </c>
      <c r="K492" s="150">
        <f>VLOOKUP(B492,'[52]Mod. CE 2018_NEW_Benny'!$B$10:$F$494,5,FALSE)</f>
        <v>0</v>
      </c>
    </row>
    <row r="493" spans="2:11" ht="15.75" thickBot="1" x14ac:dyDescent="0.3">
      <c r="B493" s="237" t="s">
        <v>1199</v>
      </c>
      <c r="C493" s="238" t="s">
        <v>1200</v>
      </c>
      <c r="D493" s="239">
        <f>VLOOKUP(B493,'[51]Mod. CE 2018_NEW_Benny'!$B$10:$D$494,3,FALSE)</f>
        <v>13629505.799999999</v>
      </c>
      <c r="E493" s="239"/>
      <c r="F493" s="239">
        <v>13629505.799999999</v>
      </c>
      <c r="G493" s="240" t="s">
        <v>1754</v>
      </c>
      <c r="H493" s="177" t="s">
        <v>1214</v>
      </c>
      <c r="I493" s="150">
        <f>VLOOKUP(B493,'[52]Mod. CE 2018_NEW_Benny'!$B$10:$D$494,3,FALSE)</f>
        <v>13629505.799999999</v>
      </c>
      <c r="K493" s="150">
        <f>VLOOKUP(B493,'[52]Mod. CE 2018_NEW_Benny'!$B$10:$F$494,5,FALSE)</f>
        <v>13629505.799999999</v>
      </c>
    </row>
    <row r="494" spans="2:11" ht="15.75" thickBot="1" x14ac:dyDescent="0.3">
      <c r="B494" s="241" t="s">
        <v>1201</v>
      </c>
      <c r="C494" s="242" t="s">
        <v>1202</v>
      </c>
      <c r="D494" s="271">
        <f>VLOOKUP(B494,'[51]Mod. CE 2018_NEW_Benny'!$B$10:$D$494,3,FALSE)</f>
        <v>26885.869749844074</v>
      </c>
      <c r="E494" s="243"/>
      <c r="F494" s="243">
        <v>26885.870000097901</v>
      </c>
      <c r="G494" s="244" t="s">
        <v>1839</v>
      </c>
      <c r="H494" s="177" t="s">
        <v>1214</v>
      </c>
      <c r="I494" s="150">
        <f>VLOOKUP(B494,'[52]Mod. CE 2018_NEW_Benny'!$B$10:$D$494,3,FALSE)</f>
        <v>26885.870000064373</v>
      </c>
      <c r="K494" s="150">
        <f>VLOOKUP(B494,'[52]Mod. CE 2018_NEW_Benny'!$B$10:$F$494,5,FALSE)</f>
        <v>26885.870000097901</v>
      </c>
    </row>
    <row r="495" spans="2:11" x14ac:dyDescent="0.25">
      <c r="B495" s="148"/>
      <c r="C495" s="149"/>
      <c r="D495" s="245"/>
      <c r="E495" s="245"/>
      <c r="F495" s="245"/>
      <c r="G495" s="149"/>
    </row>
    <row r="496" spans="2:11" x14ac:dyDescent="0.25">
      <c r="B496" s="148"/>
      <c r="C496" s="149"/>
      <c r="D496" s="245"/>
      <c r="E496" s="245"/>
      <c r="F496" s="245"/>
      <c r="G496" s="149"/>
    </row>
    <row r="497" spans="2:7" x14ac:dyDescent="0.25">
      <c r="B497" s="148"/>
      <c r="C497" s="149"/>
      <c r="D497" s="245"/>
      <c r="E497" s="245"/>
      <c r="F497" s="245"/>
      <c r="G497" s="149"/>
    </row>
    <row r="498" spans="2:7" x14ac:dyDescent="0.25">
      <c r="B498" s="148"/>
      <c r="C498" s="149"/>
      <c r="D498" s="245"/>
      <c r="E498" s="245"/>
      <c r="F498" s="245"/>
      <c r="G498" s="149"/>
    </row>
    <row r="499" spans="2:7" x14ac:dyDescent="0.25">
      <c r="B499" s="148"/>
      <c r="C499" s="149"/>
      <c r="D499" s="245"/>
      <c r="E499" s="245"/>
      <c r="F499" s="245"/>
      <c r="G499" s="149"/>
    </row>
    <row r="500" spans="2:7" x14ac:dyDescent="0.25">
      <c r="B500" s="148"/>
      <c r="C500" s="149"/>
      <c r="D500" s="245"/>
      <c r="E500" s="245"/>
      <c r="F500" s="245"/>
      <c r="G500" s="149"/>
    </row>
    <row r="501" spans="2:7" x14ac:dyDescent="0.25">
      <c r="B501" s="148"/>
      <c r="C501" s="149"/>
      <c r="D501" s="245"/>
      <c r="E501" s="245"/>
      <c r="F501" s="245"/>
      <c r="G501" s="149"/>
    </row>
    <row r="502" spans="2:7" x14ac:dyDescent="0.25">
      <c r="B502" s="148"/>
      <c r="C502" s="149"/>
      <c r="D502" s="245"/>
      <c r="E502" s="245"/>
      <c r="F502" s="245"/>
      <c r="G502" s="149"/>
    </row>
    <row r="503" spans="2:7" x14ac:dyDescent="0.25">
      <c r="B503" s="148"/>
      <c r="C503" s="149"/>
      <c r="D503" s="245"/>
      <c r="E503" s="245"/>
      <c r="F503" s="245"/>
      <c r="G503" s="149"/>
    </row>
    <row r="504" spans="2:7" x14ac:dyDescent="0.25">
      <c r="B504" s="148"/>
      <c r="C504" s="149"/>
      <c r="D504" s="245"/>
      <c r="E504" s="245"/>
      <c r="F504" s="245"/>
      <c r="G504" s="149"/>
    </row>
    <row r="505" spans="2:7" x14ac:dyDescent="0.25">
      <c r="B505" s="148"/>
      <c r="C505" s="149"/>
      <c r="D505" s="245"/>
      <c r="E505" s="245"/>
      <c r="F505" s="245"/>
      <c r="G505" s="149"/>
    </row>
    <row r="506" spans="2:7" x14ac:dyDescent="0.25">
      <c r="B506" s="148"/>
      <c r="C506" s="149"/>
      <c r="D506" s="245"/>
      <c r="E506" s="245"/>
      <c r="F506" s="245"/>
      <c r="G506" s="149"/>
    </row>
    <row r="507" spans="2:7" x14ac:dyDescent="0.25">
      <c r="B507" s="148"/>
      <c r="C507" s="149"/>
      <c r="D507" s="245"/>
      <c r="E507" s="245"/>
      <c r="F507" s="245"/>
      <c r="G507" s="149"/>
    </row>
    <row r="508" spans="2:7" x14ac:dyDescent="0.25">
      <c r="B508" s="148"/>
      <c r="C508" s="149"/>
      <c r="D508" s="245"/>
      <c r="E508" s="245"/>
      <c r="F508" s="245"/>
      <c r="G508" s="149"/>
    </row>
    <row r="509" spans="2:7" x14ac:dyDescent="0.25">
      <c r="B509" s="148"/>
      <c r="C509" s="149"/>
      <c r="D509" s="245"/>
      <c r="E509" s="245"/>
      <c r="F509" s="245"/>
      <c r="G509" s="149"/>
    </row>
    <row r="510" spans="2:7" x14ac:dyDescent="0.25">
      <c r="B510" s="148"/>
      <c r="C510" s="149"/>
      <c r="D510" s="245"/>
      <c r="E510" s="245"/>
      <c r="F510" s="245"/>
      <c r="G510" s="149"/>
    </row>
    <row r="511" spans="2:7" x14ac:dyDescent="0.25">
      <c r="B511" s="148"/>
      <c r="C511" s="149"/>
      <c r="D511" s="245"/>
      <c r="E511" s="245"/>
      <c r="F511" s="245"/>
      <c r="G511" s="149"/>
    </row>
    <row r="512" spans="2:7" x14ac:dyDescent="0.25">
      <c r="B512" s="148"/>
      <c r="C512" s="149"/>
      <c r="D512" s="245"/>
      <c r="E512" s="245"/>
      <c r="F512" s="245"/>
      <c r="G512" s="149"/>
    </row>
    <row r="513" spans="2:7" x14ac:dyDescent="0.25">
      <c r="B513" s="148"/>
      <c r="C513" s="149"/>
      <c r="D513" s="245"/>
      <c r="E513" s="245"/>
      <c r="F513" s="245"/>
      <c r="G513" s="149"/>
    </row>
    <row r="514" spans="2:7" x14ac:dyDescent="0.25">
      <c r="B514" s="148"/>
      <c r="C514" s="149"/>
      <c r="D514" s="245"/>
      <c r="E514" s="245"/>
      <c r="F514" s="245"/>
      <c r="G514" s="149"/>
    </row>
    <row r="515" spans="2:7" x14ac:dyDescent="0.25">
      <c r="B515" s="148"/>
      <c r="C515" s="149"/>
      <c r="D515" s="245"/>
      <c r="E515" s="245"/>
      <c r="F515" s="245"/>
      <c r="G515" s="149"/>
    </row>
    <row r="516" spans="2:7" x14ac:dyDescent="0.25">
      <c r="B516" s="148"/>
      <c r="C516" s="149"/>
      <c r="D516" s="245"/>
      <c r="E516" s="245"/>
      <c r="F516" s="245"/>
      <c r="G516" s="149"/>
    </row>
    <row r="517" spans="2:7" x14ac:dyDescent="0.25">
      <c r="B517" s="148"/>
      <c r="C517" s="149"/>
      <c r="D517" s="245"/>
      <c r="E517" s="245"/>
      <c r="F517" s="245"/>
      <c r="G517" s="149"/>
    </row>
    <row r="518" spans="2:7" x14ac:dyDescent="0.25">
      <c r="B518" s="148"/>
      <c r="C518" s="149"/>
      <c r="D518" s="245"/>
      <c r="E518" s="245"/>
      <c r="F518" s="245"/>
      <c r="G518" s="149"/>
    </row>
    <row r="519" spans="2:7" x14ac:dyDescent="0.25">
      <c r="B519" s="148"/>
      <c r="C519" s="149"/>
      <c r="D519" s="245"/>
      <c r="E519" s="245"/>
      <c r="F519" s="245"/>
      <c r="G519" s="149"/>
    </row>
    <row r="520" spans="2:7" x14ac:dyDescent="0.25">
      <c r="B520" s="148"/>
      <c r="C520" s="149"/>
      <c r="D520" s="245"/>
      <c r="E520" s="245"/>
      <c r="F520" s="245"/>
      <c r="G520" s="149"/>
    </row>
    <row r="521" spans="2:7" x14ac:dyDescent="0.25">
      <c r="B521" s="148"/>
      <c r="C521" s="149"/>
      <c r="D521" s="245"/>
      <c r="E521" s="245"/>
      <c r="F521" s="245"/>
      <c r="G521" s="149"/>
    </row>
    <row r="522" spans="2:7" x14ac:dyDescent="0.25">
      <c r="B522" s="148"/>
      <c r="C522" s="149"/>
      <c r="D522" s="245"/>
      <c r="E522" s="245"/>
      <c r="F522" s="245"/>
      <c r="G522" s="149"/>
    </row>
    <row r="523" spans="2:7" x14ac:dyDescent="0.25">
      <c r="B523" s="148"/>
      <c r="C523" s="149"/>
      <c r="D523" s="245"/>
      <c r="E523" s="245"/>
      <c r="F523" s="245"/>
      <c r="G523" s="149"/>
    </row>
    <row r="524" spans="2:7" x14ac:dyDescent="0.25">
      <c r="B524" s="148"/>
      <c r="C524" s="149"/>
      <c r="D524" s="245"/>
      <c r="E524" s="245"/>
      <c r="F524" s="245"/>
      <c r="G524" s="149"/>
    </row>
    <row r="525" spans="2:7" x14ac:dyDescent="0.25">
      <c r="B525" s="148"/>
      <c r="C525" s="149"/>
      <c r="D525" s="245"/>
      <c r="E525" s="245"/>
      <c r="F525" s="245"/>
      <c r="G525" s="149"/>
    </row>
    <row r="526" spans="2:7" x14ac:dyDescent="0.25">
      <c r="B526" s="148"/>
      <c r="C526" s="149"/>
      <c r="D526" s="245"/>
      <c r="E526" s="245"/>
      <c r="F526" s="245"/>
      <c r="G526" s="149"/>
    </row>
    <row r="527" spans="2:7" x14ac:dyDescent="0.25">
      <c r="B527" s="148"/>
      <c r="C527" s="149"/>
      <c r="D527" s="245"/>
      <c r="E527" s="245"/>
      <c r="F527" s="245"/>
      <c r="G527" s="149"/>
    </row>
    <row r="528" spans="2:7" x14ac:dyDescent="0.25">
      <c r="B528" s="148"/>
      <c r="C528" s="149"/>
      <c r="D528" s="245"/>
      <c r="E528" s="245"/>
      <c r="F528" s="245"/>
      <c r="G528" s="149"/>
    </row>
    <row r="529" spans="2:7" x14ac:dyDescent="0.25">
      <c r="B529" s="148"/>
      <c r="C529" s="149"/>
      <c r="D529" s="245"/>
      <c r="E529" s="245"/>
      <c r="F529" s="245"/>
      <c r="G529" s="149"/>
    </row>
    <row r="530" spans="2:7" x14ac:dyDescent="0.25">
      <c r="B530" s="148"/>
      <c r="C530" s="149"/>
      <c r="D530" s="245"/>
      <c r="E530" s="245"/>
      <c r="F530" s="245"/>
      <c r="G530" s="149"/>
    </row>
    <row r="531" spans="2:7" x14ac:dyDescent="0.25">
      <c r="B531" s="148"/>
      <c r="C531" s="149"/>
      <c r="D531" s="245"/>
      <c r="E531" s="245"/>
      <c r="F531" s="245"/>
      <c r="G531" s="149"/>
    </row>
    <row r="532" spans="2:7" x14ac:dyDescent="0.25">
      <c r="B532" s="148"/>
      <c r="C532" s="149"/>
      <c r="D532" s="245"/>
      <c r="E532" s="245"/>
      <c r="F532" s="245"/>
      <c r="G532" s="149"/>
    </row>
    <row r="533" spans="2:7" x14ac:dyDescent="0.25">
      <c r="B533" s="148"/>
      <c r="C533" s="149"/>
      <c r="D533" s="245"/>
      <c r="E533" s="245"/>
      <c r="F533" s="245"/>
      <c r="G533" s="149"/>
    </row>
    <row r="534" spans="2:7" x14ac:dyDescent="0.25">
      <c r="B534" s="148"/>
      <c r="C534" s="149"/>
      <c r="D534" s="245"/>
      <c r="E534" s="245"/>
      <c r="F534" s="245"/>
      <c r="G534" s="149"/>
    </row>
    <row r="535" spans="2:7" x14ac:dyDescent="0.25">
      <c r="B535" s="148"/>
      <c r="C535" s="149"/>
      <c r="D535" s="245"/>
      <c r="E535" s="245"/>
      <c r="F535" s="245"/>
      <c r="G535" s="149"/>
    </row>
    <row r="536" spans="2:7" x14ac:dyDescent="0.25">
      <c r="B536" s="148"/>
      <c r="C536" s="149"/>
      <c r="D536" s="245"/>
      <c r="E536" s="245"/>
      <c r="F536" s="245"/>
      <c r="G536" s="149"/>
    </row>
    <row r="537" spans="2:7" x14ac:dyDescent="0.25">
      <c r="B537" s="148"/>
      <c r="C537" s="149"/>
      <c r="D537" s="245"/>
      <c r="E537" s="245"/>
      <c r="F537" s="245"/>
      <c r="G537" s="149"/>
    </row>
    <row r="538" spans="2:7" x14ac:dyDescent="0.25">
      <c r="B538" s="148"/>
      <c r="C538" s="149"/>
      <c r="D538" s="245"/>
      <c r="E538" s="245"/>
      <c r="F538" s="245"/>
      <c r="G538" s="149"/>
    </row>
    <row r="539" spans="2:7" x14ac:dyDescent="0.25">
      <c r="B539" s="148"/>
      <c r="C539" s="149"/>
      <c r="D539" s="245"/>
      <c r="E539" s="245"/>
      <c r="F539" s="245"/>
      <c r="G539" s="149"/>
    </row>
    <row r="540" spans="2:7" x14ac:dyDescent="0.25">
      <c r="B540" s="148"/>
      <c r="C540" s="149"/>
      <c r="D540" s="245"/>
      <c r="E540" s="245"/>
      <c r="F540" s="245"/>
      <c r="G540" s="149"/>
    </row>
    <row r="541" spans="2:7" x14ac:dyDescent="0.25">
      <c r="B541" s="148"/>
      <c r="C541" s="149"/>
      <c r="D541" s="245"/>
      <c r="E541" s="245"/>
      <c r="F541" s="245"/>
      <c r="G541" s="149"/>
    </row>
    <row r="542" spans="2:7" x14ac:dyDescent="0.25">
      <c r="B542" s="148"/>
      <c r="C542" s="149"/>
      <c r="D542" s="245"/>
      <c r="E542" s="245"/>
      <c r="F542" s="245"/>
      <c r="G542" s="149"/>
    </row>
    <row r="543" spans="2:7" x14ac:dyDescent="0.25">
      <c r="B543" s="148"/>
      <c r="C543" s="149"/>
      <c r="D543" s="245"/>
      <c r="E543" s="245"/>
      <c r="F543" s="245"/>
      <c r="G543" s="149"/>
    </row>
    <row r="544" spans="2:7" x14ac:dyDescent="0.25">
      <c r="B544" s="148"/>
      <c r="C544" s="149"/>
      <c r="D544" s="245"/>
      <c r="E544" s="245"/>
      <c r="F544" s="245"/>
      <c r="G544" s="149"/>
    </row>
    <row r="545" spans="2:7" x14ac:dyDescent="0.25">
      <c r="B545" s="148"/>
      <c r="C545" s="149"/>
      <c r="D545" s="245"/>
      <c r="E545" s="245"/>
      <c r="F545" s="245"/>
      <c r="G545" s="149"/>
    </row>
    <row r="546" spans="2:7" x14ac:dyDescent="0.25">
      <c r="B546" s="148"/>
      <c r="C546" s="149"/>
      <c r="D546" s="245"/>
      <c r="E546" s="245"/>
      <c r="F546" s="245"/>
      <c r="G546" s="149"/>
    </row>
    <row r="547" spans="2:7" x14ac:dyDescent="0.25">
      <c r="B547" s="148"/>
      <c r="C547" s="149"/>
      <c r="D547" s="245"/>
      <c r="E547" s="245"/>
      <c r="F547" s="245"/>
      <c r="G547" s="149"/>
    </row>
    <row r="548" spans="2:7" x14ac:dyDescent="0.25">
      <c r="B548" s="148"/>
      <c r="C548" s="149"/>
      <c r="D548" s="245"/>
      <c r="E548" s="245"/>
      <c r="F548" s="245"/>
      <c r="G548" s="149"/>
    </row>
    <row r="549" spans="2:7" x14ac:dyDescent="0.25">
      <c r="B549" s="148"/>
      <c r="C549" s="149"/>
      <c r="D549" s="245"/>
      <c r="E549" s="245"/>
      <c r="F549" s="245"/>
      <c r="G549" s="149"/>
    </row>
    <row r="550" spans="2:7" x14ac:dyDescent="0.25">
      <c r="B550" s="148"/>
      <c r="C550" s="149"/>
      <c r="D550" s="245"/>
      <c r="E550" s="245"/>
      <c r="F550" s="245"/>
      <c r="G550" s="149"/>
    </row>
    <row r="551" spans="2:7" x14ac:dyDescent="0.25">
      <c r="B551" s="148"/>
      <c r="C551" s="149"/>
      <c r="D551" s="245"/>
      <c r="E551" s="245"/>
      <c r="F551" s="245"/>
      <c r="G551" s="149"/>
    </row>
    <row r="552" spans="2:7" x14ac:dyDescent="0.25">
      <c r="B552" s="148"/>
      <c r="C552" s="149"/>
      <c r="D552" s="245"/>
      <c r="E552" s="245"/>
      <c r="F552" s="245"/>
      <c r="G552" s="149"/>
    </row>
    <row r="553" spans="2:7" x14ac:dyDescent="0.25">
      <c r="B553" s="148"/>
      <c r="C553" s="149"/>
      <c r="D553" s="245"/>
      <c r="E553" s="245"/>
      <c r="F553" s="245"/>
      <c r="G553" s="149"/>
    </row>
    <row r="554" spans="2:7" x14ac:dyDescent="0.25">
      <c r="B554" s="148"/>
      <c r="C554" s="149"/>
      <c r="D554" s="245"/>
      <c r="E554" s="245"/>
      <c r="F554" s="245"/>
      <c r="G554" s="149"/>
    </row>
    <row r="555" spans="2:7" x14ac:dyDescent="0.25">
      <c r="B555" s="148"/>
      <c r="C555" s="149"/>
      <c r="D555" s="245"/>
      <c r="E555" s="245"/>
      <c r="F555" s="245"/>
      <c r="G555" s="149"/>
    </row>
    <row r="556" spans="2:7" x14ac:dyDescent="0.25">
      <c r="B556" s="148"/>
      <c r="C556" s="149"/>
      <c r="D556" s="245"/>
      <c r="E556" s="245"/>
      <c r="F556" s="245"/>
      <c r="G556" s="149"/>
    </row>
    <row r="557" spans="2:7" x14ac:dyDescent="0.25">
      <c r="B557" s="148"/>
      <c r="C557" s="149"/>
      <c r="D557" s="245"/>
      <c r="E557" s="245"/>
      <c r="F557" s="245"/>
      <c r="G557" s="149"/>
    </row>
    <row r="558" spans="2:7" x14ac:dyDescent="0.25">
      <c r="B558" s="148"/>
      <c r="C558" s="149"/>
      <c r="D558" s="245"/>
      <c r="E558" s="245"/>
      <c r="F558" s="245"/>
      <c r="G558" s="149"/>
    </row>
    <row r="559" spans="2:7" x14ac:dyDescent="0.25">
      <c r="B559" s="148"/>
      <c r="C559" s="149"/>
      <c r="D559" s="245"/>
      <c r="E559" s="245"/>
      <c r="F559" s="245"/>
      <c r="G559" s="149"/>
    </row>
    <row r="560" spans="2:7" x14ac:dyDescent="0.25">
      <c r="B560" s="148"/>
      <c r="C560" s="149"/>
      <c r="D560" s="245"/>
      <c r="E560" s="245"/>
      <c r="F560" s="245"/>
      <c r="G560" s="149"/>
    </row>
    <row r="561" spans="2:7" x14ac:dyDescent="0.25">
      <c r="B561" s="148"/>
      <c r="C561" s="149"/>
      <c r="D561" s="245"/>
      <c r="E561" s="245"/>
      <c r="F561" s="245"/>
      <c r="G561" s="149"/>
    </row>
    <row r="562" spans="2:7" x14ac:dyDescent="0.25">
      <c r="B562" s="148"/>
      <c r="C562" s="149"/>
      <c r="D562" s="245"/>
      <c r="E562" s="245"/>
      <c r="F562" s="245"/>
      <c r="G562" s="149"/>
    </row>
    <row r="563" spans="2:7" x14ac:dyDescent="0.25">
      <c r="B563" s="148"/>
      <c r="C563" s="149"/>
      <c r="D563" s="245"/>
      <c r="E563" s="245"/>
      <c r="F563" s="245"/>
      <c r="G563" s="149"/>
    </row>
    <row r="564" spans="2:7" x14ac:dyDescent="0.25">
      <c r="B564" s="148"/>
      <c r="C564" s="149"/>
      <c r="D564" s="245"/>
      <c r="E564" s="245"/>
      <c r="F564" s="245"/>
      <c r="G564" s="149"/>
    </row>
    <row r="565" spans="2:7" x14ac:dyDescent="0.25">
      <c r="B565" s="148"/>
      <c r="C565" s="149"/>
      <c r="D565" s="245"/>
      <c r="E565" s="245"/>
      <c r="F565" s="245"/>
      <c r="G565" s="149"/>
    </row>
    <row r="566" spans="2:7" x14ac:dyDescent="0.25">
      <c r="B566" s="148"/>
      <c r="C566" s="149"/>
      <c r="D566" s="245"/>
      <c r="E566" s="245"/>
      <c r="F566" s="245"/>
      <c r="G566" s="149"/>
    </row>
    <row r="567" spans="2:7" x14ac:dyDescent="0.25">
      <c r="B567" s="148"/>
      <c r="C567" s="149"/>
      <c r="D567" s="245"/>
      <c r="E567" s="245"/>
      <c r="F567" s="245"/>
      <c r="G567" s="149"/>
    </row>
    <row r="568" spans="2:7" x14ac:dyDescent="0.25">
      <c r="B568" s="148"/>
      <c r="C568" s="149"/>
      <c r="D568" s="245"/>
      <c r="E568" s="245"/>
      <c r="F568" s="245"/>
      <c r="G568" s="149"/>
    </row>
    <row r="569" spans="2:7" x14ac:dyDescent="0.25">
      <c r="B569" s="148"/>
      <c r="C569" s="149"/>
      <c r="D569" s="245"/>
      <c r="E569" s="245"/>
      <c r="F569" s="245"/>
      <c r="G569" s="149"/>
    </row>
    <row r="570" spans="2:7" x14ac:dyDescent="0.25">
      <c r="B570" s="148"/>
      <c r="C570" s="149"/>
      <c r="D570" s="245"/>
      <c r="E570" s="245"/>
      <c r="F570" s="245"/>
      <c r="G570" s="149"/>
    </row>
    <row r="571" spans="2:7" x14ac:dyDescent="0.25">
      <c r="B571" s="148"/>
      <c r="C571" s="149"/>
      <c r="D571" s="245"/>
      <c r="E571" s="245"/>
      <c r="F571" s="245"/>
      <c r="G571" s="149"/>
    </row>
    <row r="572" spans="2:7" x14ac:dyDescent="0.25">
      <c r="B572" s="148"/>
      <c r="C572" s="149"/>
      <c r="D572" s="245"/>
      <c r="E572" s="245"/>
      <c r="F572" s="245"/>
      <c r="G572" s="149"/>
    </row>
    <row r="573" spans="2:7" x14ac:dyDescent="0.25">
      <c r="B573" s="148"/>
      <c r="C573" s="149"/>
      <c r="D573" s="245"/>
      <c r="E573" s="245"/>
      <c r="F573" s="245"/>
      <c r="G573" s="149"/>
    </row>
    <row r="574" spans="2:7" x14ac:dyDescent="0.25">
      <c r="B574" s="148"/>
      <c r="C574" s="149"/>
      <c r="D574" s="245"/>
      <c r="E574" s="245"/>
      <c r="F574" s="245"/>
      <c r="G574" s="149"/>
    </row>
    <row r="575" spans="2:7" x14ac:dyDescent="0.25">
      <c r="B575" s="148"/>
      <c r="C575" s="149"/>
      <c r="D575" s="245"/>
      <c r="E575" s="245"/>
      <c r="F575" s="245"/>
      <c r="G575" s="149"/>
    </row>
    <row r="576" spans="2:7" x14ac:dyDescent="0.25">
      <c r="B576" s="148"/>
      <c r="C576" s="149"/>
      <c r="D576" s="245"/>
      <c r="E576" s="245"/>
      <c r="F576" s="245"/>
      <c r="G576" s="149"/>
    </row>
    <row r="577" spans="2:7" x14ac:dyDescent="0.25">
      <c r="B577" s="148"/>
      <c r="C577" s="149"/>
      <c r="D577" s="245"/>
      <c r="E577" s="245"/>
      <c r="F577" s="245"/>
      <c r="G577" s="149"/>
    </row>
    <row r="578" spans="2:7" x14ac:dyDescent="0.25">
      <c r="B578" s="148"/>
      <c r="C578" s="149"/>
      <c r="D578" s="245"/>
      <c r="E578" s="245"/>
      <c r="F578" s="245"/>
      <c r="G578" s="149"/>
    </row>
    <row r="579" spans="2:7" x14ac:dyDescent="0.25">
      <c r="B579" s="148"/>
      <c r="C579" s="149"/>
      <c r="D579" s="245"/>
      <c r="E579" s="245"/>
      <c r="F579" s="245"/>
      <c r="G579" s="149"/>
    </row>
    <row r="580" spans="2:7" x14ac:dyDescent="0.25">
      <c r="B580" s="148"/>
      <c r="C580" s="149"/>
      <c r="D580" s="245"/>
      <c r="E580" s="245"/>
      <c r="F580" s="245"/>
      <c r="G580" s="149"/>
    </row>
    <row r="581" spans="2:7" x14ac:dyDescent="0.25">
      <c r="B581" s="148"/>
      <c r="C581" s="149"/>
      <c r="D581" s="245"/>
      <c r="E581" s="245"/>
      <c r="F581" s="245"/>
      <c r="G581" s="149"/>
    </row>
    <row r="582" spans="2:7" x14ac:dyDescent="0.25">
      <c r="B582" s="148"/>
      <c r="C582" s="149"/>
      <c r="D582" s="245"/>
      <c r="E582" s="245"/>
      <c r="F582" s="245"/>
      <c r="G582" s="149"/>
    </row>
    <row r="583" spans="2:7" x14ac:dyDescent="0.25">
      <c r="B583" s="148"/>
      <c r="C583" s="149"/>
      <c r="D583" s="245"/>
      <c r="E583" s="245"/>
      <c r="F583" s="245"/>
      <c r="G583" s="149"/>
    </row>
    <row r="584" spans="2:7" x14ac:dyDescent="0.25">
      <c r="B584" s="148"/>
      <c r="C584" s="149"/>
      <c r="D584" s="245"/>
      <c r="E584" s="245"/>
      <c r="F584" s="245"/>
      <c r="G584" s="149"/>
    </row>
    <row r="585" spans="2:7" x14ac:dyDescent="0.25">
      <c r="B585" s="148"/>
      <c r="C585" s="149"/>
      <c r="D585" s="245"/>
      <c r="E585" s="245"/>
      <c r="F585" s="245"/>
      <c r="G585" s="149"/>
    </row>
    <row r="586" spans="2:7" x14ac:dyDescent="0.25">
      <c r="B586" s="148"/>
      <c r="C586" s="149"/>
      <c r="D586" s="245"/>
      <c r="E586" s="245"/>
      <c r="F586" s="245"/>
      <c r="G586" s="149"/>
    </row>
    <row r="587" spans="2:7" x14ac:dyDescent="0.25">
      <c r="B587" s="148"/>
      <c r="C587" s="149"/>
      <c r="D587" s="245"/>
      <c r="E587" s="245"/>
      <c r="F587" s="245"/>
      <c r="G587" s="149"/>
    </row>
    <row r="588" spans="2:7" x14ac:dyDescent="0.25">
      <c r="B588" s="148"/>
      <c r="C588" s="149"/>
      <c r="D588" s="245"/>
      <c r="E588" s="245"/>
      <c r="F588" s="245"/>
      <c r="G588" s="149"/>
    </row>
    <row r="589" spans="2:7" x14ac:dyDescent="0.25">
      <c r="B589" s="148"/>
      <c r="C589" s="149"/>
      <c r="D589" s="245"/>
      <c r="E589" s="245"/>
      <c r="F589" s="245"/>
      <c r="G589" s="149"/>
    </row>
    <row r="590" spans="2:7" x14ac:dyDescent="0.25">
      <c r="B590" s="148"/>
      <c r="C590" s="149"/>
      <c r="D590" s="245"/>
      <c r="E590" s="245"/>
      <c r="F590" s="245"/>
      <c r="G590" s="149"/>
    </row>
    <row r="591" spans="2:7" x14ac:dyDescent="0.25">
      <c r="B591" s="148"/>
      <c r="C591" s="149"/>
      <c r="D591" s="245"/>
      <c r="E591" s="245"/>
      <c r="F591" s="245"/>
      <c r="G591" s="149"/>
    </row>
    <row r="592" spans="2:7" x14ac:dyDescent="0.25">
      <c r="B592" s="148"/>
      <c r="C592" s="149"/>
      <c r="D592" s="245"/>
      <c r="E592" s="245"/>
      <c r="F592" s="245"/>
      <c r="G592" s="149"/>
    </row>
    <row r="593" spans="2:7" x14ac:dyDescent="0.25">
      <c r="B593" s="148"/>
      <c r="C593" s="149"/>
      <c r="D593" s="245"/>
      <c r="E593" s="245"/>
      <c r="F593" s="245"/>
      <c r="G593" s="149"/>
    </row>
    <row r="594" spans="2:7" x14ac:dyDescent="0.25">
      <c r="B594" s="148"/>
      <c r="C594" s="149"/>
      <c r="D594" s="245"/>
      <c r="E594" s="245"/>
      <c r="F594" s="245"/>
      <c r="G594" s="149"/>
    </row>
    <row r="595" spans="2:7" x14ac:dyDescent="0.25">
      <c r="B595" s="148"/>
      <c r="C595" s="149"/>
      <c r="D595" s="245"/>
      <c r="E595" s="245"/>
      <c r="F595" s="245"/>
      <c r="G595" s="149"/>
    </row>
    <row r="596" spans="2:7" x14ac:dyDescent="0.25">
      <c r="B596" s="148"/>
      <c r="C596" s="149"/>
      <c r="D596" s="245"/>
      <c r="E596" s="245"/>
      <c r="F596" s="245"/>
      <c r="G596" s="149"/>
    </row>
    <row r="597" spans="2:7" x14ac:dyDescent="0.25">
      <c r="B597" s="148"/>
      <c r="C597" s="149"/>
      <c r="D597" s="245"/>
      <c r="E597" s="245"/>
      <c r="F597" s="245"/>
      <c r="G597" s="149"/>
    </row>
    <row r="598" spans="2:7" x14ac:dyDescent="0.25">
      <c r="B598" s="148"/>
      <c r="C598" s="149"/>
      <c r="D598" s="245"/>
      <c r="E598" s="245"/>
      <c r="F598" s="245"/>
      <c r="G598" s="149"/>
    </row>
    <row r="599" spans="2:7" x14ac:dyDescent="0.25">
      <c r="B599" s="148"/>
      <c r="C599" s="149"/>
      <c r="D599" s="245"/>
      <c r="E599" s="245"/>
      <c r="F599" s="245"/>
      <c r="G599" s="149"/>
    </row>
    <row r="600" spans="2:7" x14ac:dyDescent="0.25">
      <c r="B600" s="148"/>
      <c r="C600" s="149"/>
      <c r="D600" s="245"/>
      <c r="E600" s="245"/>
      <c r="F600" s="245"/>
      <c r="G600" s="149"/>
    </row>
    <row r="601" spans="2:7" x14ac:dyDescent="0.25">
      <c r="B601" s="148"/>
      <c r="C601" s="149"/>
      <c r="D601" s="245"/>
      <c r="E601" s="245"/>
      <c r="F601" s="245"/>
      <c r="G601" s="149"/>
    </row>
    <row r="602" spans="2:7" x14ac:dyDescent="0.25">
      <c r="B602" s="148"/>
      <c r="C602" s="149"/>
      <c r="D602" s="245"/>
      <c r="E602" s="245"/>
      <c r="F602" s="245"/>
      <c r="G602" s="149"/>
    </row>
    <row r="603" spans="2:7" x14ac:dyDescent="0.25">
      <c r="B603" s="148"/>
      <c r="C603" s="149"/>
      <c r="D603" s="245"/>
      <c r="E603" s="245"/>
      <c r="F603" s="245"/>
      <c r="G603" s="149"/>
    </row>
    <row r="604" spans="2:7" x14ac:dyDescent="0.25">
      <c r="B604" s="148"/>
      <c r="C604" s="149"/>
      <c r="D604" s="245"/>
      <c r="E604" s="245"/>
      <c r="F604" s="245"/>
      <c r="G604" s="149"/>
    </row>
    <row r="605" spans="2:7" x14ac:dyDescent="0.25">
      <c r="B605" s="148"/>
      <c r="C605" s="149"/>
      <c r="D605" s="245"/>
      <c r="E605" s="245"/>
      <c r="F605" s="245"/>
      <c r="G605" s="149"/>
    </row>
    <row r="606" spans="2:7" x14ac:dyDescent="0.25">
      <c r="B606" s="148"/>
      <c r="C606" s="149"/>
      <c r="D606" s="245"/>
      <c r="E606" s="245"/>
      <c r="F606" s="245"/>
      <c r="G606" s="149"/>
    </row>
    <row r="607" spans="2:7" x14ac:dyDescent="0.25">
      <c r="B607" s="148"/>
      <c r="C607" s="149"/>
      <c r="D607" s="245"/>
      <c r="E607" s="245"/>
      <c r="F607" s="245"/>
      <c r="G607" s="149"/>
    </row>
    <row r="608" spans="2:7" x14ac:dyDescent="0.25">
      <c r="B608" s="148"/>
      <c r="C608" s="149"/>
      <c r="D608" s="245"/>
      <c r="E608" s="245"/>
      <c r="F608" s="245"/>
      <c r="G608" s="149"/>
    </row>
    <row r="609" spans="2:7" x14ac:dyDescent="0.25">
      <c r="B609" s="148"/>
      <c r="C609" s="149"/>
      <c r="D609" s="245"/>
      <c r="E609" s="245"/>
      <c r="F609" s="245"/>
      <c r="G609" s="149"/>
    </row>
    <row r="610" spans="2:7" x14ac:dyDescent="0.25">
      <c r="B610" s="148"/>
      <c r="C610" s="149"/>
      <c r="D610" s="245"/>
      <c r="E610" s="245"/>
      <c r="F610" s="245"/>
      <c r="G610" s="149"/>
    </row>
  </sheetData>
  <autoFilter ref="A9:H494"/>
  <conditionalFormatting sqref="B96:C96">
    <cfRule type="expression" dxfId="53" priority="27" stopIfTrue="1">
      <formula>ISNA(#REF!)=TRUE</formula>
    </cfRule>
  </conditionalFormatting>
  <conditionalFormatting sqref="B121:B400 B9:C95 B97:B119 C96:C400 B402:C419 B421:C423 B425:C482 B484:C494">
    <cfRule type="expression" dxfId="52" priority="26" stopIfTrue="1">
      <formula>ISNA(#REF!)=TRUE</formula>
    </cfRule>
  </conditionalFormatting>
  <conditionalFormatting sqref="B421:C422">
    <cfRule type="expression" dxfId="51" priority="25" stopIfTrue="1">
      <formula>ISNA(#REF!)=TRUE</formula>
    </cfRule>
  </conditionalFormatting>
  <conditionalFormatting sqref="C401">
    <cfRule type="expression" dxfId="50" priority="24" stopIfTrue="1">
      <formula>ISNA(#REF!)=TRUE</formula>
    </cfRule>
  </conditionalFormatting>
  <conditionalFormatting sqref="C420">
    <cfRule type="expression" dxfId="49" priority="23" stopIfTrue="1">
      <formula>ISNA(#REF!)=TRUE</formula>
    </cfRule>
  </conditionalFormatting>
  <conditionalFormatting sqref="C424">
    <cfRule type="expression" dxfId="48" priority="22" stopIfTrue="1">
      <formula>ISNA(#REF!)=TRUE</formula>
    </cfRule>
  </conditionalFormatting>
  <conditionalFormatting sqref="C483">
    <cfRule type="expression" dxfId="47" priority="21" stopIfTrue="1">
      <formula>ISNA(#REF!)=TRUE</formula>
    </cfRule>
  </conditionalFormatting>
  <conditionalFormatting sqref="G9">
    <cfRule type="expression" dxfId="46" priority="20" stopIfTrue="1">
      <formula>ISNA(#REF!)=TRUE</formula>
    </cfRule>
  </conditionalFormatting>
  <conditionalFormatting sqref="G8">
    <cfRule type="expression" dxfId="45" priority="19" stopIfTrue="1">
      <formula>ISNA(#REF!)=TRUE</formula>
    </cfRule>
  </conditionalFormatting>
  <conditionalFormatting sqref="G96">
    <cfRule type="expression" dxfId="44" priority="18" stopIfTrue="1">
      <formula>ISNA(#REF!)=TRUE</formula>
    </cfRule>
  </conditionalFormatting>
  <conditionalFormatting sqref="G402:G419 G421:G423 G425:G482 G484:G494 G10:G400">
    <cfRule type="expression" dxfId="43" priority="17" stopIfTrue="1">
      <formula>ISNA(#REF!)=TRUE</formula>
    </cfRule>
  </conditionalFormatting>
  <conditionalFormatting sqref="G421:G422">
    <cfRule type="expression" dxfId="42" priority="16" stopIfTrue="1">
      <formula>ISNA(#REF!)=TRUE</formula>
    </cfRule>
  </conditionalFormatting>
  <conditionalFormatting sqref="G401">
    <cfRule type="expression" dxfId="41" priority="15" stopIfTrue="1">
      <formula>ISNA(#REF!)=TRUE</formula>
    </cfRule>
  </conditionalFormatting>
  <conditionalFormatting sqref="G420">
    <cfRule type="expression" dxfId="40" priority="14" stopIfTrue="1">
      <formula>ISNA(#REF!)=TRUE</formula>
    </cfRule>
  </conditionalFormatting>
  <conditionalFormatting sqref="G424">
    <cfRule type="expression" dxfId="39" priority="13" stopIfTrue="1">
      <formula>ISNA(#REF!)=TRUE</formula>
    </cfRule>
  </conditionalFormatting>
  <conditionalFormatting sqref="G483">
    <cfRule type="expression" dxfId="38" priority="12" stopIfTrue="1">
      <formula>ISNA(#REF!)=TRUE</formula>
    </cfRule>
  </conditionalFormatting>
  <conditionalFormatting sqref="D483:F483">
    <cfRule type="expression" dxfId="37" priority="3" stopIfTrue="1">
      <formula>ISNA(#REF!)=TRUE</formula>
    </cfRule>
  </conditionalFormatting>
  <conditionalFormatting sqref="D9:E9">
    <cfRule type="expression" dxfId="36" priority="11" stopIfTrue="1">
      <formula>ISNA(#REF!)=TRUE</formula>
    </cfRule>
  </conditionalFormatting>
  <conditionalFormatting sqref="D8:F8">
    <cfRule type="expression" dxfId="35" priority="10" stopIfTrue="1">
      <formula>ISNA(#REF!)=TRUE</formula>
    </cfRule>
  </conditionalFormatting>
  <conditionalFormatting sqref="D96:F96">
    <cfRule type="expression" dxfId="34" priority="9" stopIfTrue="1">
      <formula>ISNA(#REF!)=TRUE</formula>
    </cfRule>
  </conditionalFormatting>
  <conditionalFormatting sqref="D402:F419 D421:F423 D425:F482 D484:F494 D10:F400">
    <cfRule type="expression" dxfId="33" priority="8" stopIfTrue="1">
      <formula>ISNA(#REF!)=TRUE</formula>
    </cfRule>
  </conditionalFormatting>
  <conditionalFormatting sqref="D421:F422">
    <cfRule type="expression" dxfId="32" priority="7" stopIfTrue="1">
      <formula>ISNA(#REF!)=TRUE</formula>
    </cfRule>
  </conditionalFormatting>
  <conditionalFormatting sqref="D401:F401">
    <cfRule type="expression" dxfId="31" priority="6" stopIfTrue="1">
      <formula>ISNA(#REF!)=TRUE</formula>
    </cfRule>
  </conditionalFormatting>
  <conditionalFormatting sqref="D420:F420">
    <cfRule type="expression" dxfId="30" priority="5" stopIfTrue="1">
      <formula>ISNA(#REF!)=TRUE</formula>
    </cfRule>
  </conditionalFormatting>
  <conditionalFormatting sqref="D424:F424">
    <cfRule type="expression" dxfId="29" priority="4" stopIfTrue="1">
      <formula>ISNA(#REF!)=TRUE</formula>
    </cfRule>
  </conditionalFormatting>
  <pageMargins left="0.7" right="0.7" top="0.75" bottom="0.75" header="0.3" footer="0.3"/>
  <pageSetup paperSize="9" scale="3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5"/>
  <sheetViews>
    <sheetView workbookViewId="0">
      <pane xSplit="5" ySplit="7" topLeftCell="H8" activePane="bottomRight" state="frozen"/>
      <selection activeCell="D19" sqref="D19"/>
      <selection pane="topRight" activeCell="D19" sqref="D19"/>
      <selection pane="bottomLeft" activeCell="D19" sqref="D19"/>
      <selection pane="bottomRight" activeCell="D19" sqref="D19"/>
    </sheetView>
  </sheetViews>
  <sheetFormatPr defaultRowHeight="15" x14ac:dyDescent="0.25"/>
  <cols>
    <col min="1" max="1" width="6" customWidth="1"/>
    <col min="2" max="2" width="5.28515625" bestFit="1" customWidth="1"/>
    <col min="3" max="3" width="5.28515625" customWidth="1"/>
    <col min="4" max="4" width="11.7109375" customWidth="1"/>
    <col min="5" max="5" width="70" customWidth="1"/>
    <col min="6" max="6" width="19.5703125" customWidth="1"/>
    <col min="7" max="8" width="17.28515625" customWidth="1"/>
    <col min="9" max="9" width="15.28515625" style="270" customWidth="1"/>
    <col min="10" max="10" width="20.7109375" style="147" customWidth="1"/>
    <col min="11" max="11" width="15.42578125" customWidth="1"/>
    <col min="12" max="12" width="14.28515625" customWidth="1"/>
    <col min="14" max="14" width="10.42578125" customWidth="1"/>
  </cols>
  <sheetData>
    <row r="1" spans="1:14" ht="15.75" x14ac:dyDescent="0.25">
      <c r="A1" s="51"/>
      <c r="B1" s="52"/>
      <c r="C1" s="52"/>
      <c r="D1" s="46"/>
      <c r="E1" s="52"/>
      <c r="F1" s="53"/>
      <c r="G1" s="53"/>
      <c r="H1" s="53"/>
      <c r="I1" s="247"/>
      <c r="J1" s="54"/>
    </row>
    <row r="2" spans="1:14" ht="15.75" x14ac:dyDescent="0.25">
      <c r="A2" s="51"/>
      <c r="B2" s="52"/>
      <c r="C2" s="52"/>
      <c r="D2" s="46"/>
      <c r="E2" s="52"/>
      <c r="F2" s="55"/>
      <c r="G2" s="55"/>
      <c r="H2" s="55"/>
      <c r="I2" s="248"/>
      <c r="J2" s="56"/>
    </row>
    <row r="3" spans="1:14" ht="15.75" x14ac:dyDescent="0.25">
      <c r="A3" s="51"/>
      <c r="B3" s="52"/>
      <c r="C3" s="52"/>
      <c r="D3" s="46"/>
      <c r="E3" s="57" t="s">
        <v>1203</v>
      </c>
      <c r="F3" s="58">
        <f>+F8+F86+F167+F174</f>
        <v>262061477.22</v>
      </c>
      <c r="G3" s="246"/>
      <c r="H3" s="58">
        <f>+H8+H86+H167+H174</f>
        <v>247283186.49999997</v>
      </c>
      <c r="I3" s="246"/>
      <c r="J3" s="59"/>
      <c r="L3" s="60">
        <v>0</v>
      </c>
    </row>
    <row r="4" spans="1:14" ht="15.75" x14ac:dyDescent="0.25">
      <c r="A4" s="51"/>
      <c r="B4" s="52"/>
      <c r="C4" s="52"/>
      <c r="D4" s="46"/>
      <c r="E4" s="57" t="s">
        <v>1204</v>
      </c>
      <c r="F4" s="58">
        <f>+F179+F203+F231+F234+F274+F281</f>
        <v>262061477.21974984</v>
      </c>
      <c r="G4" s="246"/>
      <c r="H4" s="58">
        <f>+H179+H203+H231+H234+H274+H281</f>
        <v>247283186.78</v>
      </c>
      <c r="I4" s="246"/>
      <c r="J4" s="59"/>
    </row>
    <row r="5" spans="1:14" ht="15.75" x14ac:dyDescent="0.25">
      <c r="A5" s="51"/>
      <c r="B5" s="52"/>
      <c r="C5" s="52"/>
      <c r="D5" s="46"/>
      <c r="E5" s="61"/>
      <c r="F5" s="58"/>
      <c r="G5" s="58"/>
      <c r="H5" s="58"/>
      <c r="I5" s="246"/>
      <c r="J5" s="62"/>
    </row>
    <row r="6" spans="1:14" ht="25.5" x14ac:dyDescent="0.35">
      <c r="A6" s="63"/>
      <c r="B6" s="64" t="s">
        <v>1205</v>
      </c>
      <c r="C6" s="65"/>
      <c r="D6" s="66"/>
      <c r="E6" s="66"/>
      <c r="F6" s="849">
        <v>2018</v>
      </c>
      <c r="G6" s="849">
        <v>2018</v>
      </c>
      <c r="H6" s="851">
        <v>2017</v>
      </c>
      <c r="I6" s="851">
        <v>2017</v>
      </c>
      <c r="J6" s="67" t="s">
        <v>1206</v>
      </c>
      <c r="K6" s="68" t="s">
        <v>1207</v>
      </c>
    </row>
    <row r="7" spans="1:14" ht="21" x14ac:dyDescent="0.35">
      <c r="A7" s="63"/>
      <c r="B7" s="69" t="s">
        <v>1208</v>
      </c>
      <c r="C7" s="69" t="s">
        <v>1209</v>
      </c>
      <c r="D7" s="69" t="s">
        <v>144</v>
      </c>
      <c r="E7" s="70" t="s">
        <v>157</v>
      </c>
      <c r="F7" s="850"/>
      <c r="G7" s="850"/>
      <c r="H7" s="852"/>
      <c r="I7" s="852"/>
      <c r="J7" s="71" t="s">
        <v>1210</v>
      </c>
      <c r="K7" s="72" t="s">
        <v>1211</v>
      </c>
    </row>
    <row r="8" spans="1:14" ht="15.75" x14ac:dyDescent="0.25">
      <c r="A8" s="51"/>
      <c r="B8" s="73"/>
      <c r="C8" s="73"/>
      <c r="D8" s="74" t="s">
        <v>1212</v>
      </c>
      <c r="E8" s="75" t="s">
        <v>1213</v>
      </c>
      <c r="F8" s="76">
        <f>VLOOKUP(D8,[51]SP_2018!$D$8:$F$285,3,FALSE)</f>
        <v>92336817.500000015</v>
      </c>
      <c r="G8" s="76">
        <v>92346.402370000011</v>
      </c>
      <c r="H8" s="249">
        <v>88351962.439999968</v>
      </c>
      <c r="I8" s="249">
        <v>88351.962439999974</v>
      </c>
      <c r="J8" s="76">
        <f t="shared" ref="J8:J71" si="0">+F8-H8</f>
        <v>3984855.0600000471</v>
      </c>
      <c r="K8" s="77" t="s">
        <v>1214</v>
      </c>
      <c r="L8">
        <f>VLOOKUP(D8,[52]SP_2018!$D$8:$F$285,3,FALSE)</f>
        <v>92346402.370000005</v>
      </c>
      <c r="N8">
        <f>VLOOKUP(D8,[52]SP_2018!$D$8:$G$285,4,FALSE)</f>
        <v>92346.402370000011</v>
      </c>
    </row>
    <row r="9" spans="1:14" ht="15.75" x14ac:dyDescent="0.25">
      <c r="A9" s="51"/>
      <c r="B9" s="78"/>
      <c r="C9" s="78"/>
      <c r="D9" s="74" t="s">
        <v>1215</v>
      </c>
      <c r="E9" s="79" t="s">
        <v>1216</v>
      </c>
      <c r="F9" s="80">
        <f>VLOOKUP(D9,[51]SP_2018!$D$8:$F$285,3,FALSE)</f>
        <v>1314499.1400000006</v>
      </c>
      <c r="G9" s="80">
        <v>1314.4991400000006</v>
      </c>
      <c r="H9" s="80">
        <v>1733499.4400000004</v>
      </c>
      <c r="I9" s="250">
        <v>1733.4994400000005</v>
      </c>
      <c r="J9" s="80">
        <f t="shared" si="0"/>
        <v>-419000.29999999981</v>
      </c>
      <c r="K9" t="s">
        <v>1214</v>
      </c>
      <c r="L9">
        <f>VLOOKUP(D9,[52]SP_2018!$D$8:$F$285,3,FALSE)</f>
        <v>1314499.1400000006</v>
      </c>
      <c r="N9">
        <f>VLOOKUP(D9,[52]SP_2018!$D$8:$G$285,4,FALSE)</f>
        <v>1314.4991400000006</v>
      </c>
    </row>
    <row r="10" spans="1:14" ht="15.75" x14ac:dyDescent="0.25">
      <c r="A10" s="51"/>
      <c r="B10" s="81"/>
      <c r="C10" s="81"/>
      <c r="D10" s="82" t="s">
        <v>1217</v>
      </c>
      <c r="E10" s="83" t="s">
        <v>1218</v>
      </c>
      <c r="F10" s="84">
        <f>VLOOKUP(D10,[51]SP_2018!$D$8:$F$285,3,FALSE)</f>
        <v>0</v>
      </c>
      <c r="G10" s="84">
        <v>0</v>
      </c>
      <c r="H10" s="84">
        <v>0</v>
      </c>
      <c r="I10" s="251">
        <v>0</v>
      </c>
      <c r="J10" s="84">
        <f t="shared" si="0"/>
        <v>0</v>
      </c>
      <c r="K10" t="s">
        <v>1214</v>
      </c>
      <c r="L10">
        <f>VLOOKUP(D10,[52]SP_2018!$D$8:$F$285,3,FALSE)</f>
        <v>0</v>
      </c>
      <c r="N10">
        <f>VLOOKUP(D10,[52]SP_2018!$D$8:$G$285,4,FALSE)</f>
        <v>0</v>
      </c>
    </row>
    <row r="11" spans="1:14" ht="15.75" x14ac:dyDescent="0.25">
      <c r="A11" s="51"/>
      <c r="B11" s="78"/>
      <c r="C11" s="78"/>
      <c r="D11" s="85" t="s">
        <v>1219</v>
      </c>
      <c r="E11" s="86" t="s">
        <v>1220</v>
      </c>
      <c r="F11" s="87">
        <f>VLOOKUP(D11,[51]SP_2018!$D$8:$F$285,3,FALSE)</f>
        <v>0</v>
      </c>
      <c r="G11" s="87">
        <v>0</v>
      </c>
      <c r="H11" s="87">
        <v>0</v>
      </c>
      <c r="I11" s="252">
        <v>0</v>
      </c>
      <c r="J11" s="87">
        <f t="shared" si="0"/>
        <v>0</v>
      </c>
      <c r="K11" t="s">
        <v>1221</v>
      </c>
      <c r="L11">
        <f>VLOOKUP(D11,[52]SP_2018!$D$8:$F$285,3,FALSE)</f>
        <v>0</v>
      </c>
      <c r="N11">
        <f>VLOOKUP(D11,[52]SP_2018!$D$8:$G$285,4,FALSE)</f>
        <v>0</v>
      </c>
    </row>
    <row r="12" spans="1:14" ht="15.75" x14ac:dyDescent="0.25">
      <c r="A12" s="51"/>
      <c r="B12" s="78"/>
      <c r="C12" s="78"/>
      <c r="D12" s="85" t="s">
        <v>1222</v>
      </c>
      <c r="E12" s="86" t="s">
        <v>1223</v>
      </c>
      <c r="F12" s="87">
        <f>VLOOKUP(D12,[51]SP_2018!$D$8:$F$285,3,FALSE)</f>
        <v>0</v>
      </c>
      <c r="G12" s="87">
        <v>0</v>
      </c>
      <c r="H12" s="87">
        <v>0</v>
      </c>
      <c r="I12" s="252">
        <v>0</v>
      </c>
      <c r="J12" s="87">
        <f t="shared" si="0"/>
        <v>0</v>
      </c>
      <c r="K12" t="s">
        <v>1221</v>
      </c>
      <c r="L12">
        <f>VLOOKUP(D12,[52]SP_2018!$D$8:$F$285,3,FALSE)</f>
        <v>0</v>
      </c>
      <c r="N12">
        <f>VLOOKUP(D12,[52]SP_2018!$D$8:$G$285,4,FALSE)</f>
        <v>0</v>
      </c>
    </row>
    <row r="13" spans="1:14" ht="15.75" x14ac:dyDescent="0.25">
      <c r="A13" s="51"/>
      <c r="B13" s="78"/>
      <c r="C13" s="78"/>
      <c r="D13" s="82" t="s">
        <v>1224</v>
      </c>
      <c r="E13" s="88" t="s">
        <v>1225</v>
      </c>
      <c r="F13" s="89">
        <f>VLOOKUP(D13,[51]SP_2018!$D$8:$F$285,3,FALSE)</f>
        <v>0</v>
      </c>
      <c r="G13" s="89">
        <v>0</v>
      </c>
      <c r="H13" s="89">
        <v>0</v>
      </c>
      <c r="I13" s="253">
        <v>0</v>
      </c>
      <c r="J13" s="89">
        <f t="shared" si="0"/>
        <v>0</v>
      </c>
      <c r="K13" t="s">
        <v>1214</v>
      </c>
      <c r="L13">
        <f>VLOOKUP(D13,[52]SP_2018!$D$8:$F$285,3,FALSE)</f>
        <v>0</v>
      </c>
      <c r="N13">
        <f>VLOOKUP(D13,[52]SP_2018!$D$8:$G$285,4,FALSE)</f>
        <v>0</v>
      </c>
    </row>
    <row r="14" spans="1:14" ht="15.75" x14ac:dyDescent="0.25">
      <c r="A14" s="51"/>
      <c r="B14" s="78"/>
      <c r="C14" s="78"/>
      <c r="D14" s="85" t="s">
        <v>1226</v>
      </c>
      <c r="E14" s="86" t="s">
        <v>1227</v>
      </c>
      <c r="F14" s="87">
        <f>VLOOKUP(D14,[51]SP_2018!$D$8:$F$285,3,FALSE)</f>
        <v>0</v>
      </c>
      <c r="G14" s="87">
        <v>0</v>
      </c>
      <c r="H14" s="87">
        <v>0</v>
      </c>
      <c r="I14" s="252">
        <v>0</v>
      </c>
      <c r="J14" s="87">
        <f t="shared" si="0"/>
        <v>0</v>
      </c>
      <c r="K14" t="s">
        <v>1221</v>
      </c>
      <c r="L14">
        <f>VLOOKUP(D14,[52]SP_2018!$D$8:$F$285,3,FALSE)</f>
        <v>0</v>
      </c>
      <c r="N14">
        <f>VLOOKUP(D14,[52]SP_2018!$D$8:$G$285,4,FALSE)</f>
        <v>0</v>
      </c>
    </row>
    <row r="15" spans="1:14" ht="15.75" x14ac:dyDescent="0.25">
      <c r="A15" s="51"/>
      <c r="B15" s="78"/>
      <c r="C15" s="78"/>
      <c r="D15" s="85" t="s">
        <v>1228</v>
      </c>
      <c r="E15" s="86" t="s">
        <v>1229</v>
      </c>
      <c r="F15" s="87">
        <f>VLOOKUP(D15,[51]SP_2018!$D$8:$F$285,3,FALSE)</f>
        <v>0</v>
      </c>
      <c r="G15" s="87">
        <v>0</v>
      </c>
      <c r="H15" s="87">
        <v>0</v>
      </c>
      <c r="I15" s="252">
        <v>0</v>
      </c>
      <c r="J15" s="87">
        <f t="shared" si="0"/>
        <v>0</v>
      </c>
      <c r="K15" t="s">
        <v>1221</v>
      </c>
      <c r="L15">
        <f>VLOOKUP(D15,[52]SP_2018!$D$8:$F$285,3,FALSE)</f>
        <v>0</v>
      </c>
      <c r="N15">
        <f>VLOOKUP(D15,[52]SP_2018!$D$8:$G$285,4,FALSE)</f>
        <v>0</v>
      </c>
    </row>
    <row r="16" spans="1:14" ht="15.75" x14ac:dyDescent="0.25">
      <c r="A16" s="51"/>
      <c r="B16" s="78"/>
      <c r="C16" s="78"/>
      <c r="D16" s="82" t="s">
        <v>1230</v>
      </c>
      <c r="E16" s="88" t="s">
        <v>1231</v>
      </c>
      <c r="F16" s="89">
        <f>VLOOKUP(D16,[51]SP_2018!$D$8:$F$285,3,FALSE)</f>
        <v>0</v>
      </c>
      <c r="G16" s="89">
        <v>0</v>
      </c>
      <c r="H16" s="89">
        <v>0</v>
      </c>
      <c r="I16" s="253">
        <v>0</v>
      </c>
      <c r="J16" s="89">
        <f t="shared" si="0"/>
        <v>0</v>
      </c>
      <c r="K16" t="s">
        <v>1214</v>
      </c>
      <c r="L16">
        <f>VLOOKUP(D16,[52]SP_2018!$D$8:$F$285,3,FALSE)</f>
        <v>0</v>
      </c>
      <c r="N16">
        <f>VLOOKUP(D16,[52]SP_2018!$D$8:$G$285,4,FALSE)</f>
        <v>0</v>
      </c>
    </row>
    <row r="17" spans="1:14" ht="15.75" x14ac:dyDescent="0.25">
      <c r="A17" s="51"/>
      <c r="B17" s="78"/>
      <c r="C17" s="78"/>
      <c r="D17" s="85" t="s">
        <v>1232</v>
      </c>
      <c r="E17" s="86" t="s">
        <v>1233</v>
      </c>
      <c r="F17" s="87">
        <f>VLOOKUP(D17,[51]SP_2018!$D$8:$F$285,3,FALSE)</f>
        <v>0</v>
      </c>
      <c r="G17" s="87">
        <v>0</v>
      </c>
      <c r="H17" s="87">
        <v>0</v>
      </c>
      <c r="I17" s="252">
        <v>0</v>
      </c>
      <c r="J17" s="87">
        <f t="shared" si="0"/>
        <v>0</v>
      </c>
      <c r="K17" t="s">
        <v>1221</v>
      </c>
      <c r="L17">
        <f>VLOOKUP(D17,[52]SP_2018!$D$8:$F$285,3,FALSE)</f>
        <v>0</v>
      </c>
      <c r="N17">
        <f>VLOOKUP(D17,[52]SP_2018!$D$8:$G$285,4,FALSE)</f>
        <v>0</v>
      </c>
    </row>
    <row r="18" spans="1:14" ht="15.75" x14ac:dyDescent="0.25">
      <c r="A18" s="51"/>
      <c r="B18" s="78"/>
      <c r="C18" s="78"/>
      <c r="D18" s="85" t="s">
        <v>1234</v>
      </c>
      <c r="E18" s="86" t="s">
        <v>1235</v>
      </c>
      <c r="F18" s="87">
        <f>VLOOKUP(D18,[51]SP_2018!$D$8:$F$285,3,FALSE)</f>
        <v>0</v>
      </c>
      <c r="G18" s="87">
        <v>0</v>
      </c>
      <c r="H18" s="87">
        <v>0</v>
      </c>
      <c r="I18" s="252">
        <v>0</v>
      </c>
      <c r="J18" s="87">
        <f t="shared" si="0"/>
        <v>0</v>
      </c>
      <c r="K18" t="s">
        <v>1221</v>
      </c>
      <c r="L18">
        <f>VLOOKUP(D18,[52]SP_2018!$D$8:$F$285,3,FALSE)</f>
        <v>0</v>
      </c>
      <c r="N18">
        <f>VLOOKUP(D18,[52]SP_2018!$D$8:$G$285,4,FALSE)</f>
        <v>0</v>
      </c>
    </row>
    <row r="19" spans="1:14" ht="15.75" x14ac:dyDescent="0.25">
      <c r="A19" s="51"/>
      <c r="B19" s="78"/>
      <c r="C19" s="78"/>
      <c r="D19" s="85" t="s">
        <v>1236</v>
      </c>
      <c r="E19" s="86" t="s">
        <v>1237</v>
      </c>
      <c r="F19" s="87">
        <f>VLOOKUP(D19,[51]SP_2018!$D$8:$F$285,3,FALSE)</f>
        <v>0</v>
      </c>
      <c r="G19" s="87">
        <v>0</v>
      </c>
      <c r="H19" s="87">
        <v>0</v>
      </c>
      <c r="I19" s="252">
        <v>0</v>
      </c>
      <c r="J19" s="87">
        <f t="shared" si="0"/>
        <v>0</v>
      </c>
      <c r="K19" t="s">
        <v>1221</v>
      </c>
      <c r="L19">
        <f>VLOOKUP(D19,[52]SP_2018!$D$8:$F$285,3,FALSE)</f>
        <v>0</v>
      </c>
      <c r="N19">
        <f>VLOOKUP(D19,[52]SP_2018!$D$8:$G$285,4,FALSE)</f>
        <v>0</v>
      </c>
    </row>
    <row r="20" spans="1:14" ht="15.75" x14ac:dyDescent="0.25">
      <c r="A20" s="51"/>
      <c r="B20" s="78"/>
      <c r="C20" s="78"/>
      <c r="D20" s="85" t="s">
        <v>1238</v>
      </c>
      <c r="E20" s="86" t="s">
        <v>1239</v>
      </c>
      <c r="F20" s="87">
        <f>VLOOKUP(D20,[51]SP_2018!$D$8:$F$285,3,FALSE)</f>
        <v>0</v>
      </c>
      <c r="G20" s="87">
        <v>0</v>
      </c>
      <c r="H20" s="87">
        <v>0</v>
      </c>
      <c r="I20" s="252">
        <v>0</v>
      </c>
      <c r="J20" s="87">
        <f t="shared" si="0"/>
        <v>0</v>
      </c>
      <c r="K20" t="s">
        <v>1221</v>
      </c>
      <c r="L20">
        <f>VLOOKUP(D20,[52]SP_2018!$D$8:$F$285,3,FALSE)</f>
        <v>0</v>
      </c>
      <c r="N20">
        <f>VLOOKUP(D20,[52]SP_2018!$D$8:$G$285,4,FALSE)</f>
        <v>0</v>
      </c>
    </row>
    <row r="21" spans="1:14" ht="15.75" x14ac:dyDescent="0.25">
      <c r="A21" s="51"/>
      <c r="B21" s="78"/>
      <c r="C21" s="78"/>
      <c r="D21" s="82" t="s">
        <v>1240</v>
      </c>
      <c r="E21" s="88" t="s">
        <v>1241</v>
      </c>
      <c r="F21" s="89">
        <f>VLOOKUP(D21,[51]SP_2018!$D$8:$F$285,3,FALSE)</f>
        <v>0</v>
      </c>
      <c r="G21" s="89">
        <v>0</v>
      </c>
      <c r="H21" s="89">
        <v>0</v>
      </c>
      <c r="I21" s="253">
        <v>0</v>
      </c>
      <c r="J21" s="89">
        <f t="shared" si="0"/>
        <v>0</v>
      </c>
      <c r="K21" t="s">
        <v>1221</v>
      </c>
      <c r="L21">
        <f>VLOOKUP(D21,[52]SP_2018!$D$8:$F$285,3,FALSE)</f>
        <v>0</v>
      </c>
      <c r="N21">
        <f>VLOOKUP(D21,[52]SP_2018!$D$8:$G$285,4,FALSE)</f>
        <v>0</v>
      </c>
    </row>
    <row r="22" spans="1:14" ht="15.75" x14ac:dyDescent="0.25">
      <c r="A22" s="51"/>
      <c r="B22" s="78"/>
      <c r="C22" s="78"/>
      <c r="D22" s="82" t="s">
        <v>1242</v>
      </c>
      <c r="E22" s="88" t="s">
        <v>1243</v>
      </c>
      <c r="F22" s="89">
        <f>VLOOKUP(D22,[51]SP_2018!$D$8:$F$285,3,FALSE)</f>
        <v>1314499.1400000006</v>
      </c>
      <c r="G22" s="89">
        <v>1314.4991400000006</v>
      </c>
      <c r="H22" s="89">
        <v>1733499.4400000004</v>
      </c>
      <c r="I22" s="253">
        <v>1733.4994400000005</v>
      </c>
      <c r="J22" s="89">
        <f t="shared" si="0"/>
        <v>-419000.29999999981</v>
      </c>
      <c r="K22" t="s">
        <v>1214</v>
      </c>
      <c r="L22">
        <f>VLOOKUP(D22,[52]SP_2018!$D$8:$F$285,3,FALSE)</f>
        <v>1314499.1400000006</v>
      </c>
      <c r="N22">
        <f>VLOOKUP(D22,[52]SP_2018!$D$8:$G$285,4,FALSE)</f>
        <v>1314.4991400000006</v>
      </c>
    </row>
    <row r="23" spans="1:14" ht="15.75" x14ac:dyDescent="0.25">
      <c r="A23" s="51"/>
      <c r="B23" s="78"/>
      <c r="C23" s="78"/>
      <c r="D23" s="85" t="s">
        <v>1244</v>
      </c>
      <c r="E23" s="90" t="s">
        <v>1245</v>
      </c>
      <c r="F23" s="87">
        <f>VLOOKUP(D23,[51]SP_2018!$D$8:$F$285,3,FALSE)</f>
        <v>5599860.5700000003</v>
      </c>
      <c r="G23" s="87">
        <v>5599.8605700000007</v>
      </c>
      <c r="H23" s="87">
        <v>6018860.8700000001</v>
      </c>
      <c r="I23" s="252">
        <v>6018.8608700000004</v>
      </c>
      <c r="J23" s="87">
        <f t="shared" si="0"/>
        <v>-419000.29999999981</v>
      </c>
      <c r="K23" t="s">
        <v>1221</v>
      </c>
      <c r="L23">
        <f>VLOOKUP(D23,[52]SP_2018!$D$8:$F$285,3,FALSE)</f>
        <v>5599860.5700000003</v>
      </c>
      <c r="N23">
        <f>VLOOKUP(D23,[52]SP_2018!$D$8:$G$285,4,FALSE)</f>
        <v>5599.8605700000007</v>
      </c>
    </row>
    <row r="24" spans="1:14" ht="15.75" x14ac:dyDescent="0.25">
      <c r="A24" s="51"/>
      <c r="B24" s="78"/>
      <c r="C24" s="78"/>
      <c r="D24" s="85" t="s">
        <v>1246</v>
      </c>
      <c r="E24" s="90" t="s">
        <v>1247</v>
      </c>
      <c r="F24" s="87">
        <f>VLOOKUP(D24,[51]SP_2018!$D$8:$F$285,3,FALSE)</f>
        <v>4285361.43</v>
      </c>
      <c r="G24" s="87">
        <v>4285.3614299999999</v>
      </c>
      <c r="H24" s="87">
        <v>4285361.43</v>
      </c>
      <c r="I24" s="252">
        <v>4285.3614299999999</v>
      </c>
      <c r="J24" s="87">
        <f t="shared" si="0"/>
        <v>0</v>
      </c>
      <c r="K24" t="s">
        <v>1221</v>
      </c>
      <c r="L24">
        <f>VLOOKUP(D24,[52]SP_2018!$D$8:$F$285,3,FALSE)</f>
        <v>4285361.43</v>
      </c>
      <c r="N24">
        <f>VLOOKUP(D24,[52]SP_2018!$D$8:$G$285,4,FALSE)</f>
        <v>4285.3614299999999</v>
      </c>
    </row>
    <row r="25" spans="1:14" ht="15.75" x14ac:dyDescent="0.25">
      <c r="A25" s="51"/>
      <c r="B25" s="78"/>
      <c r="C25" s="78"/>
      <c r="D25" s="85" t="s">
        <v>1248</v>
      </c>
      <c r="E25" s="86" t="s">
        <v>1249</v>
      </c>
      <c r="F25" s="87">
        <f>VLOOKUP(D25,[51]SP_2018!$D$8:$F$285,3,FALSE)</f>
        <v>0</v>
      </c>
      <c r="G25" s="87">
        <v>0</v>
      </c>
      <c r="H25" s="87">
        <v>0</v>
      </c>
      <c r="I25" s="252">
        <v>0</v>
      </c>
      <c r="J25" s="87">
        <f t="shared" si="0"/>
        <v>0</v>
      </c>
      <c r="K25" t="s">
        <v>1221</v>
      </c>
      <c r="L25">
        <f>VLOOKUP(D25,[52]SP_2018!$D$8:$F$285,3,FALSE)</f>
        <v>0</v>
      </c>
      <c r="N25">
        <f>VLOOKUP(D25,[52]SP_2018!$D$8:$G$285,4,FALSE)</f>
        <v>0</v>
      </c>
    </row>
    <row r="26" spans="1:14" ht="15.75" x14ac:dyDescent="0.25">
      <c r="A26" s="51"/>
      <c r="B26" s="78"/>
      <c r="C26" s="78"/>
      <c r="D26" s="85" t="s">
        <v>1250</v>
      </c>
      <c r="E26" s="86" t="s">
        <v>1251</v>
      </c>
      <c r="F26" s="87">
        <f>VLOOKUP(D26,[51]SP_2018!$D$8:$F$285,3,FALSE)</f>
        <v>0</v>
      </c>
      <c r="G26" s="87">
        <v>0</v>
      </c>
      <c r="H26" s="87">
        <v>0</v>
      </c>
      <c r="I26" s="252">
        <v>0</v>
      </c>
      <c r="J26" s="87">
        <f t="shared" si="0"/>
        <v>0</v>
      </c>
      <c r="K26" t="s">
        <v>1221</v>
      </c>
      <c r="L26">
        <f>VLOOKUP(D26,[52]SP_2018!$D$8:$F$285,3,FALSE)</f>
        <v>0</v>
      </c>
      <c r="N26">
        <f>VLOOKUP(D26,[52]SP_2018!$D$8:$G$285,4,FALSE)</f>
        <v>0</v>
      </c>
    </row>
    <row r="27" spans="1:14" ht="15.75" x14ac:dyDescent="0.25">
      <c r="A27" s="51"/>
      <c r="B27" s="78"/>
      <c r="C27" s="78"/>
      <c r="D27" s="85" t="s">
        <v>1252</v>
      </c>
      <c r="E27" s="86" t="s">
        <v>1253</v>
      </c>
      <c r="F27" s="87">
        <f>VLOOKUP(D27,[51]SP_2018!$D$8:$F$285,3,FALSE)</f>
        <v>0</v>
      </c>
      <c r="G27" s="87">
        <v>0</v>
      </c>
      <c r="H27" s="87">
        <v>0</v>
      </c>
      <c r="I27" s="252">
        <v>0</v>
      </c>
      <c r="J27" s="87">
        <f t="shared" si="0"/>
        <v>0</v>
      </c>
      <c r="K27" t="s">
        <v>1221</v>
      </c>
      <c r="L27">
        <f>VLOOKUP(D27,[52]SP_2018!$D$8:$F$285,3,FALSE)</f>
        <v>0</v>
      </c>
      <c r="N27">
        <f>VLOOKUP(D27,[52]SP_2018!$D$8:$G$285,4,FALSE)</f>
        <v>0</v>
      </c>
    </row>
    <row r="28" spans="1:14" ht="15.75" x14ac:dyDescent="0.25">
      <c r="A28" s="51"/>
      <c r="B28" s="78"/>
      <c r="C28" s="78"/>
      <c r="D28" s="85" t="s">
        <v>1254</v>
      </c>
      <c r="E28" s="86" t="s">
        <v>1255</v>
      </c>
      <c r="F28" s="87">
        <f>VLOOKUP(D28,[51]SP_2018!$D$8:$F$285,3,FALSE)</f>
        <v>0</v>
      </c>
      <c r="G28" s="87">
        <v>0</v>
      </c>
      <c r="H28" s="87">
        <v>0</v>
      </c>
      <c r="I28" s="252">
        <v>0</v>
      </c>
      <c r="J28" s="87">
        <f t="shared" si="0"/>
        <v>0</v>
      </c>
      <c r="K28" t="s">
        <v>1221</v>
      </c>
      <c r="L28">
        <f>VLOOKUP(D28,[52]SP_2018!$D$8:$F$285,3,FALSE)</f>
        <v>0</v>
      </c>
      <c r="N28">
        <f>VLOOKUP(D28,[52]SP_2018!$D$8:$G$285,4,FALSE)</f>
        <v>0</v>
      </c>
    </row>
    <row r="29" spans="1:14" ht="15.75" x14ac:dyDescent="0.25">
      <c r="A29" s="51"/>
      <c r="B29" s="78"/>
      <c r="C29" s="78"/>
      <c r="D29" s="85" t="s">
        <v>1256</v>
      </c>
      <c r="E29" s="86" t="s">
        <v>1257</v>
      </c>
      <c r="F29" s="87">
        <f>VLOOKUP(D29,[51]SP_2018!$D$8:$F$285,3,FALSE)</f>
        <v>0</v>
      </c>
      <c r="G29" s="87">
        <v>0</v>
      </c>
      <c r="H29" s="87">
        <v>0</v>
      </c>
      <c r="I29" s="252">
        <v>0</v>
      </c>
      <c r="J29" s="87">
        <f t="shared" si="0"/>
        <v>0</v>
      </c>
      <c r="K29" t="s">
        <v>1221</v>
      </c>
      <c r="L29">
        <f>VLOOKUP(D29,[52]SP_2018!$D$8:$F$285,3,FALSE)</f>
        <v>0</v>
      </c>
      <c r="N29">
        <f>VLOOKUP(D29,[52]SP_2018!$D$8:$G$285,4,FALSE)</f>
        <v>0</v>
      </c>
    </row>
    <row r="30" spans="1:14" ht="15.75" x14ac:dyDescent="0.25">
      <c r="A30" s="51"/>
      <c r="B30" s="78"/>
      <c r="C30" s="78"/>
      <c r="D30" s="85" t="s">
        <v>1258</v>
      </c>
      <c r="E30" s="86" t="s">
        <v>1259</v>
      </c>
      <c r="F30" s="87">
        <f>VLOOKUP(D30,[51]SP_2018!$D$8:$F$285,3,FALSE)</f>
        <v>0</v>
      </c>
      <c r="G30" s="87">
        <v>0</v>
      </c>
      <c r="H30" s="87">
        <v>0</v>
      </c>
      <c r="I30" s="252">
        <v>0</v>
      </c>
      <c r="J30" s="87">
        <f t="shared" si="0"/>
        <v>0</v>
      </c>
      <c r="K30" t="s">
        <v>1221</v>
      </c>
      <c r="L30">
        <f>VLOOKUP(D30,[52]SP_2018!$D$8:$F$285,3,FALSE)</f>
        <v>0</v>
      </c>
      <c r="N30">
        <f>VLOOKUP(D30,[52]SP_2018!$D$8:$G$285,4,FALSE)</f>
        <v>0</v>
      </c>
    </row>
    <row r="31" spans="1:14" ht="15.75" x14ac:dyDescent="0.25">
      <c r="A31" s="51"/>
      <c r="B31" s="78"/>
      <c r="C31" s="78"/>
      <c r="D31" s="82" t="s">
        <v>1260</v>
      </c>
      <c r="E31" s="88" t="s">
        <v>1261</v>
      </c>
      <c r="F31" s="89">
        <f>VLOOKUP(D31,[51]SP_2018!$D$8:$F$285,3,FALSE)</f>
        <v>0</v>
      </c>
      <c r="G31" s="89">
        <v>0</v>
      </c>
      <c r="H31" s="89">
        <v>0</v>
      </c>
      <c r="I31" s="253">
        <v>0</v>
      </c>
      <c r="J31" s="89">
        <f t="shared" si="0"/>
        <v>0</v>
      </c>
      <c r="K31" t="s">
        <v>1214</v>
      </c>
      <c r="L31">
        <f>VLOOKUP(D31,[52]SP_2018!$D$8:$F$285,3,FALSE)</f>
        <v>0</v>
      </c>
      <c r="N31">
        <f>VLOOKUP(D31,[52]SP_2018!$D$8:$G$285,4,FALSE)</f>
        <v>0</v>
      </c>
    </row>
    <row r="32" spans="1:14" ht="15.75" x14ac:dyDescent="0.25">
      <c r="A32" s="51"/>
      <c r="B32" s="78"/>
      <c r="C32" s="78"/>
      <c r="D32" s="85" t="s">
        <v>1262</v>
      </c>
      <c r="E32" s="86" t="s">
        <v>1263</v>
      </c>
      <c r="F32" s="87">
        <f>VLOOKUP(D32,[51]SP_2018!$D$8:$F$285,3,FALSE)</f>
        <v>0</v>
      </c>
      <c r="G32" s="87">
        <v>0</v>
      </c>
      <c r="H32" s="87">
        <v>0</v>
      </c>
      <c r="I32" s="252">
        <v>0</v>
      </c>
      <c r="J32" s="87">
        <f t="shared" si="0"/>
        <v>0</v>
      </c>
      <c r="K32" t="s">
        <v>1221</v>
      </c>
      <c r="L32">
        <f>VLOOKUP(D32,[52]SP_2018!$D$8:$F$285,3,FALSE)</f>
        <v>0</v>
      </c>
      <c r="N32">
        <f>VLOOKUP(D32,[52]SP_2018!$D$8:$G$285,4,FALSE)</f>
        <v>0</v>
      </c>
    </row>
    <row r="33" spans="1:14" ht="15.75" x14ac:dyDescent="0.25">
      <c r="A33" s="51"/>
      <c r="B33" s="78"/>
      <c r="C33" s="78"/>
      <c r="D33" s="85" t="s">
        <v>1264</v>
      </c>
      <c r="E33" s="86" t="s">
        <v>1265</v>
      </c>
      <c r="F33" s="87">
        <f>VLOOKUP(D33,[51]SP_2018!$D$8:$F$285,3,FALSE)</f>
        <v>0</v>
      </c>
      <c r="G33" s="87">
        <v>0</v>
      </c>
      <c r="H33" s="87">
        <v>0</v>
      </c>
      <c r="I33" s="252">
        <v>0</v>
      </c>
      <c r="J33" s="87">
        <f t="shared" si="0"/>
        <v>0</v>
      </c>
      <c r="K33" t="s">
        <v>1221</v>
      </c>
      <c r="L33">
        <f>VLOOKUP(D33,[52]SP_2018!$D$8:$F$285,3,FALSE)</f>
        <v>0</v>
      </c>
      <c r="N33">
        <f>VLOOKUP(D33,[52]SP_2018!$D$8:$G$285,4,FALSE)</f>
        <v>0</v>
      </c>
    </row>
    <row r="34" spans="1:14" ht="15.75" x14ac:dyDescent="0.25">
      <c r="A34" s="51"/>
      <c r="B34" s="78"/>
      <c r="C34" s="78"/>
      <c r="D34" s="85" t="s">
        <v>1266</v>
      </c>
      <c r="E34" s="86" t="s">
        <v>1267</v>
      </c>
      <c r="F34" s="87">
        <f>VLOOKUP(D34,[51]SP_2018!$D$8:$F$285,3,FALSE)</f>
        <v>0</v>
      </c>
      <c r="G34" s="87">
        <v>0</v>
      </c>
      <c r="H34" s="87">
        <v>0</v>
      </c>
      <c r="I34" s="252">
        <v>0</v>
      </c>
      <c r="J34" s="87">
        <f t="shared" si="0"/>
        <v>0</v>
      </c>
      <c r="K34" t="s">
        <v>1221</v>
      </c>
      <c r="L34">
        <f>VLOOKUP(D34,[52]SP_2018!$D$8:$F$285,3,FALSE)</f>
        <v>0</v>
      </c>
      <c r="N34">
        <f>VLOOKUP(D34,[52]SP_2018!$D$8:$G$285,4,FALSE)</f>
        <v>0</v>
      </c>
    </row>
    <row r="35" spans="1:14" ht="15.75" x14ac:dyDescent="0.25">
      <c r="A35" s="51"/>
      <c r="B35" s="78"/>
      <c r="C35" s="78"/>
      <c r="D35" s="85" t="s">
        <v>1268</v>
      </c>
      <c r="E35" s="86" t="s">
        <v>1269</v>
      </c>
      <c r="F35" s="87">
        <f>VLOOKUP(D35,[51]SP_2018!$D$8:$F$285,3,FALSE)</f>
        <v>0</v>
      </c>
      <c r="G35" s="87">
        <v>0</v>
      </c>
      <c r="H35" s="87">
        <v>0</v>
      </c>
      <c r="I35" s="252">
        <v>0</v>
      </c>
      <c r="J35" s="87">
        <f t="shared" si="0"/>
        <v>0</v>
      </c>
      <c r="K35" t="s">
        <v>1221</v>
      </c>
      <c r="L35">
        <f>VLOOKUP(D35,[52]SP_2018!$D$8:$F$285,3,FALSE)</f>
        <v>0</v>
      </c>
      <c r="N35">
        <f>VLOOKUP(D35,[52]SP_2018!$D$8:$G$285,4,FALSE)</f>
        <v>0</v>
      </c>
    </row>
    <row r="36" spans="1:14" ht="15.75" x14ac:dyDescent="0.25">
      <c r="A36" s="51"/>
      <c r="B36" s="78"/>
      <c r="C36" s="78"/>
      <c r="D36" s="74" t="s">
        <v>1270</v>
      </c>
      <c r="E36" s="91" t="s">
        <v>1271</v>
      </c>
      <c r="F36" s="92">
        <f>VLOOKUP(D36,[51]SP_2018!$D$8:$F$285,3,FALSE)</f>
        <v>90899757.330000013</v>
      </c>
      <c r="G36" s="92">
        <v>90909.342199999999</v>
      </c>
      <c r="H36" s="92">
        <v>86495901.99999997</v>
      </c>
      <c r="I36" s="254">
        <v>86495.901999999973</v>
      </c>
      <c r="J36" s="92">
        <f t="shared" si="0"/>
        <v>4403855.3300000429</v>
      </c>
      <c r="K36" t="s">
        <v>1214</v>
      </c>
      <c r="L36">
        <f>VLOOKUP(D36,[52]SP_2018!$D$8:$F$285,3,FALSE)</f>
        <v>90909342.200000003</v>
      </c>
      <c r="N36">
        <f>VLOOKUP(D36,[52]SP_2018!$D$8:$G$285,4,FALSE)</f>
        <v>90909.342199999999</v>
      </c>
    </row>
    <row r="37" spans="1:14" ht="15.75" x14ac:dyDescent="0.25">
      <c r="A37" s="51"/>
      <c r="B37" s="78"/>
      <c r="C37" s="78"/>
      <c r="D37" s="82" t="s">
        <v>1272</v>
      </c>
      <c r="E37" s="88" t="s">
        <v>1273</v>
      </c>
      <c r="F37" s="89">
        <f>VLOOKUP(D37,[51]SP_2018!$D$8:$F$285,3,FALSE)</f>
        <v>858181.67</v>
      </c>
      <c r="G37" s="89">
        <v>858.18167000000005</v>
      </c>
      <c r="H37" s="89">
        <v>858182</v>
      </c>
      <c r="I37" s="253">
        <v>858.18200000000002</v>
      </c>
      <c r="J37" s="89">
        <f t="shared" si="0"/>
        <v>-0.32999999995809048</v>
      </c>
      <c r="K37" t="s">
        <v>1214</v>
      </c>
      <c r="L37">
        <f>VLOOKUP(D37,[52]SP_2018!$D$8:$F$285,3,FALSE)</f>
        <v>858181.67</v>
      </c>
      <c r="N37">
        <f>VLOOKUP(D37,[52]SP_2018!$D$8:$G$285,4,FALSE)</f>
        <v>858.18167000000005</v>
      </c>
    </row>
    <row r="38" spans="1:14" ht="15.75" x14ac:dyDescent="0.25">
      <c r="A38" s="51"/>
      <c r="B38" s="78"/>
      <c r="C38" s="78"/>
      <c r="D38" s="93" t="s">
        <v>1274</v>
      </c>
      <c r="E38" s="86" t="s">
        <v>1275</v>
      </c>
      <c r="F38" s="87">
        <f>VLOOKUP(D38,[51]SP_2018!$D$8:$F$285,3,FALSE)</f>
        <v>858181.67</v>
      </c>
      <c r="G38" s="87">
        <v>858.18167000000005</v>
      </c>
      <c r="H38" s="87">
        <v>858182</v>
      </c>
      <c r="I38" s="252">
        <v>858.18200000000002</v>
      </c>
      <c r="J38" s="87">
        <f t="shared" si="0"/>
        <v>-0.32999999995809048</v>
      </c>
      <c r="K38" t="s">
        <v>1221</v>
      </c>
      <c r="L38">
        <f>VLOOKUP(D38,[52]SP_2018!$D$8:$F$285,3,FALSE)</f>
        <v>858181.67</v>
      </c>
      <c r="N38">
        <f>VLOOKUP(D38,[52]SP_2018!$D$8:$G$285,4,FALSE)</f>
        <v>858.18167000000005</v>
      </c>
    </row>
    <row r="39" spans="1:14" ht="15.75" x14ac:dyDescent="0.25">
      <c r="A39" s="51"/>
      <c r="B39" s="78"/>
      <c r="C39" s="78"/>
      <c r="D39" s="93" t="s">
        <v>1276</v>
      </c>
      <c r="E39" s="86" t="s">
        <v>1277</v>
      </c>
      <c r="F39" s="87">
        <f>VLOOKUP(D39,[51]SP_2018!$D$8:$F$285,3,FALSE)</f>
        <v>0</v>
      </c>
      <c r="G39" s="87">
        <v>0</v>
      </c>
      <c r="H39" s="87">
        <v>0</v>
      </c>
      <c r="I39" s="252">
        <v>0</v>
      </c>
      <c r="J39" s="87">
        <f t="shared" si="0"/>
        <v>0</v>
      </c>
      <c r="K39" t="s">
        <v>1221</v>
      </c>
      <c r="L39">
        <f>VLOOKUP(D39,[52]SP_2018!$D$8:$F$285,3,FALSE)</f>
        <v>0</v>
      </c>
      <c r="N39">
        <f>VLOOKUP(D39,[52]SP_2018!$D$8:$G$285,4,FALSE)</f>
        <v>0</v>
      </c>
    </row>
    <row r="40" spans="1:14" ht="15.75" x14ac:dyDescent="0.25">
      <c r="A40" s="51"/>
      <c r="B40" s="78"/>
      <c r="C40" s="78"/>
      <c r="D40" s="82" t="s">
        <v>1278</v>
      </c>
      <c r="E40" s="88" t="s">
        <v>1279</v>
      </c>
      <c r="F40" s="89">
        <f>VLOOKUP(D40,[51]SP_2018!$D$8:$F$285,3,FALSE)</f>
        <v>74188628.040000007</v>
      </c>
      <c r="G40" s="89">
        <v>74198.160449999996</v>
      </c>
      <c r="H40" s="89">
        <v>74155796.999999985</v>
      </c>
      <c r="I40" s="253">
        <v>74155.796999999991</v>
      </c>
      <c r="J40" s="89">
        <f t="shared" si="0"/>
        <v>32831.040000021458</v>
      </c>
      <c r="K40" t="s">
        <v>1214</v>
      </c>
      <c r="L40">
        <f>VLOOKUP(D40,[52]SP_2018!$D$8:$F$285,3,FALSE)</f>
        <v>74198160.450000003</v>
      </c>
      <c r="N40">
        <f>VLOOKUP(D40,[52]SP_2018!$D$8:$G$285,4,FALSE)</f>
        <v>74198.160449999996</v>
      </c>
    </row>
    <row r="41" spans="1:14" ht="15.75" x14ac:dyDescent="0.25">
      <c r="A41" s="51"/>
      <c r="B41" s="78"/>
      <c r="C41" s="78"/>
      <c r="D41" s="93" t="s">
        <v>1280</v>
      </c>
      <c r="E41" s="86" t="s">
        <v>1281</v>
      </c>
      <c r="F41" s="87">
        <f>VLOOKUP(D41,[51]SP_2018!$D$8:$F$285,3,FALSE)</f>
        <v>0</v>
      </c>
      <c r="G41" s="87">
        <v>0</v>
      </c>
      <c r="H41" s="87">
        <v>0</v>
      </c>
      <c r="I41" s="252">
        <v>0</v>
      </c>
      <c r="J41" s="87">
        <f t="shared" si="0"/>
        <v>0</v>
      </c>
      <c r="K41" t="s">
        <v>1214</v>
      </c>
      <c r="L41">
        <f>VLOOKUP(D41,[52]SP_2018!$D$8:$F$285,3,FALSE)</f>
        <v>0</v>
      </c>
      <c r="N41">
        <f>VLOOKUP(D41,[52]SP_2018!$D$8:$G$285,4,FALSE)</f>
        <v>0</v>
      </c>
    </row>
    <row r="42" spans="1:14" ht="15.75" x14ac:dyDescent="0.25">
      <c r="A42" s="51"/>
      <c r="B42" s="78"/>
      <c r="C42" s="78"/>
      <c r="D42" s="85" t="s">
        <v>1282</v>
      </c>
      <c r="E42" s="94" t="s">
        <v>1283</v>
      </c>
      <c r="F42" s="87">
        <f>VLOOKUP(D42,[51]SP_2018!$D$8:$F$285,3,FALSE)</f>
        <v>433359</v>
      </c>
      <c r="G42" s="87">
        <v>433.35899999999998</v>
      </c>
      <c r="H42" s="87">
        <v>433000</v>
      </c>
      <c r="I42" s="252">
        <v>433</v>
      </c>
      <c r="J42" s="87">
        <f t="shared" si="0"/>
        <v>359</v>
      </c>
      <c r="K42" t="s">
        <v>1221</v>
      </c>
      <c r="L42">
        <f>VLOOKUP(D42,[52]SP_2018!$D$8:$F$285,3,FALSE)</f>
        <v>433359</v>
      </c>
      <c r="N42">
        <f>VLOOKUP(D42,[52]SP_2018!$D$8:$G$285,4,FALSE)</f>
        <v>433.35899999999998</v>
      </c>
    </row>
    <row r="43" spans="1:14" ht="15.75" x14ac:dyDescent="0.25">
      <c r="A43" s="51"/>
      <c r="B43" s="78"/>
      <c r="C43" s="78"/>
      <c r="D43" s="85" t="s">
        <v>1284</v>
      </c>
      <c r="E43" s="94" t="s">
        <v>1285</v>
      </c>
      <c r="F43" s="87">
        <f>VLOOKUP(D43,[51]SP_2018!$D$8:$F$285,3,FALSE)</f>
        <v>433359</v>
      </c>
      <c r="G43" s="87">
        <v>433.35899999999998</v>
      </c>
      <c r="H43" s="87">
        <v>433000</v>
      </c>
      <c r="I43" s="252">
        <v>433</v>
      </c>
      <c r="J43" s="87">
        <f t="shared" si="0"/>
        <v>359</v>
      </c>
      <c r="K43" t="s">
        <v>1221</v>
      </c>
      <c r="L43">
        <f>VLOOKUP(D43,[52]SP_2018!$D$8:$F$285,3,FALSE)</f>
        <v>433359</v>
      </c>
      <c r="N43">
        <f>VLOOKUP(D43,[52]SP_2018!$D$8:$G$285,4,FALSE)</f>
        <v>433.35899999999998</v>
      </c>
    </row>
    <row r="44" spans="1:14" ht="15.75" x14ac:dyDescent="0.25">
      <c r="A44" s="51"/>
      <c r="B44" s="78"/>
      <c r="C44" s="78"/>
      <c r="D44" s="93" t="s">
        <v>1286</v>
      </c>
      <c r="E44" s="86" t="s">
        <v>1287</v>
      </c>
      <c r="F44" s="87">
        <f>VLOOKUP(D44,[51]SP_2018!$D$8:$F$285,3,FALSE)</f>
        <v>74188628.040000007</v>
      </c>
      <c r="G44" s="87">
        <v>74198.160449999996</v>
      </c>
      <c r="H44" s="87">
        <v>74155796.999999985</v>
      </c>
      <c r="I44" s="252">
        <v>74155.796999999991</v>
      </c>
      <c r="J44" s="87">
        <f t="shared" si="0"/>
        <v>32831.040000021458</v>
      </c>
      <c r="K44" t="s">
        <v>1214</v>
      </c>
      <c r="L44">
        <f>VLOOKUP(D44,[52]SP_2018!$D$8:$F$285,3,FALSE)</f>
        <v>74198160.450000003</v>
      </c>
      <c r="N44">
        <f>VLOOKUP(D44,[52]SP_2018!$D$8:$G$285,4,FALSE)</f>
        <v>74198.160449999996</v>
      </c>
    </row>
    <row r="45" spans="1:14" ht="15.75" x14ac:dyDescent="0.25">
      <c r="A45" s="51"/>
      <c r="B45" s="78"/>
      <c r="C45" s="78"/>
      <c r="D45" s="85" t="s">
        <v>1288</v>
      </c>
      <c r="E45" s="95" t="s">
        <v>1289</v>
      </c>
      <c r="F45" s="87">
        <f>VLOOKUP(D45,[51]SP_2018!$D$8:$F$285,3,FALSE)</f>
        <v>148409525.94</v>
      </c>
      <c r="G45" s="87">
        <v>148409.52593999999</v>
      </c>
      <c r="H45" s="87">
        <v>145153797</v>
      </c>
      <c r="I45" s="252">
        <v>145153.79699999999</v>
      </c>
      <c r="J45" s="87">
        <f t="shared" si="0"/>
        <v>3255728.9399999976</v>
      </c>
      <c r="K45" t="s">
        <v>1221</v>
      </c>
      <c r="L45">
        <f>VLOOKUP(D45,[52]SP_2018!$D$8:$F$285,3,FALSE)</f>
        <v>148409525.94</v>
      </c>
      <c r="N45">
        <f>VLOOKUP(D45,[52]SP_2018!$D$8:$G$285,4,FALSE)</f>
        <v>148409.52593999999</v>
      </c>
    </row>
    <row r="46" spans="1:14" ht="15.75" x14ac:dyDescent="0.25">
      <c r="A46" s="51"/>
      <c r="B46" s="78"/>
      <c r="C46" s="78"/>
      <c r="D46" s="85" t="s">
        <v>1290</v>
      </c>
      <c r="E46" s="95" t="s">
        <v>1291</v>
      </c>
      <c r="F46" s="87">
        <f>VLOOKUP(D46,[51]SP_2018!$D$8:$F$285,3,FALSE)</f>
        <v>74220897.899999991</v>
      </c>
      <c r="G46" s="87">
        <v>74211.365489999996</v>
      </c>
      <c r="H46" s="87">
        <v>70998000</v>
      </c>
      <c r="I46" s="252">
        <v>70998</v>
      </c>
      <c r="J46" s="87">
        <f t="shared" si="0"/>
        <v>3222897.8999999911</v>
      </c>
      <c r="K46" t="s">
        <v>1221</v>
      </c>
      <c r="L46">
        <f>VLOOKUP(D46,[52]SP_2018!$D$8:$F$285,3,FALSE)</f>
        <v>74211365.489999995</v>
      </c>
      <c r="N46">
        <f>VLOOKUP(D46,[52]SP_2018!$D$8:$G$285,4,FALSE)</f>
        <v>74211.365489999996</v>
      </c>
    </row>
    <row r="47" spans="1:14" ht="15.75" x14ac:dyDescent="0.25">
      <c r="A47" s="51"/>
      <c r="B47" s="78"/>
      <c r="C47" s="78"/>
      <c r="D47" s="82" t="s">
        <v>1292</v>
      </c>
      <c r="E47" s="83" t="s">
        <v>1293</v>
      </c>
      <c r="F47" s="84">
        <f>VLOOKUP(D47,[51]SP_2018!$D$8:$F$285,3,FALSE)</f>
        <v>586448.80999999959</v>
      </c>
      <c r="G47" s="84">
        <v>586.44880999999964</v>
      </c>
      <c r="H47" s="84">
        <v>411760.00000000023</v>
      </c>
      <c r="I47" s="251">
        <v>411.76000000000022</v>
      </c>
      <c r="J47" s="84">
        <f t="shared" si="0"/>
        <v>174688.80999999936</v>
      </c>
      <c r="K47" t="s">
        <v>1214</v>
      </c>
      <c r="L47">
        <f>VLOOKUP(D47,[52]SP_2018!$D$8:$F$285,3,FALSE)</f>
        <v>586448.80999999959</v>
      </c>
      <c r="N47">
        <f>VLOOKUP(D47,[52]SP_2018!$D$8:$G$285,4,FALSE)</f>
        <v>586.44880999999964</v>
      </c>
    </row>
    <row r="48" spans="1:14" ht="15.75" x14ac:dyDescent="0.25">
      <c r="A48" s="51"/>
      <c r="B48" s="78"/>
      <c r="C48" s="78"/>
      <c r="D48" s="85" t="s">
        <v>1294</v>
      </c>
      <c r="E48" s="86" t="s">
        <v>1295</v>
      </c>
      <c r="F48" s="87">
        <f>VLOOKUP(D48,[51]SP_2018!$D$8:$F$285,3,FALSE)</f>
        <v>7596429.6799999997</v>
      </c>
      <c r="G48" s="87">
        <v>7596.4296799999993</v>
      </c>
      <c r="H48" s="87">
        <v>7251760</v>
      </c>
      <c r="I48" s="252">
        <v>7251.76</v>
      </c>
      <c r="J48" s="87">
        <f t="shared" si="0"/>
        <v>344669.6799999997</v>
      </c>
      <c r="K48" t="s">
        <v>1221</v>
      </c>
      <c r="L48">
        <f>VLOOKUP(D48,[52]SP_2018!$D$8:$F$285,3,FALSE)</f>
        <v>7596429.6799999997</v>
      </c>
      <c r="N48">
        <f>VLOOKUP(D48,[52]SP_2018!$D$8:$G$285,4,FALSE)</f>
        <v>7596.4296799999993</v>
      </c>
    </row>
    <row r="49" spans="1:14" ht="15.75" x14ac:dyDescent="0.25">
      <c r="A49" s="51"/>
      <c r="B49" s="78"/>
      <c r="C49" s="78"/>
      <c r="D49" s="85" t="s">
        <v>1296</v>
      </c>
      <c r="E49" s="86" t="s">
        <v>1297</v>
      </c>
      <c r="F49" s="87">
        <f>VLOOKUP(D49,[51]SP_2018!$D$8:$F$285,3,FALSE)</f>
        <v>7009980.8700000001</v>
      </c>
      <c r="G49" s="87">
        <v>7009.9808700000003</v>
      </c>
      <c r="H49" s="87">
        <v>6840000</v>
      </c>
      <c r="I49" s="252">
        <v>6840</v>
      </c>
      <c r="J49" s="87">
        <f t="shared" si="0"/>
        <v>169980.87000000011</v>
      </c>
      <c r="K49" t="s">
        <v>1221</v>
      </c>
      <c r="L49">
        <f>VLOOKUP(D49,[52]SP_2018!$D$8:$F$285,3,FALSE)</f>
        <v>7009980.8700000001</v>
      </c>
      <c r="N49">
        <f>VLOOKUP(D49,[52]SP_2018!$D$8:$G$285,4,FALSE)</f>
        <v>7009.9808700000003</v>
      </c>
    </row>
    <row r="50" spans="1:14" ht="15.75" x14ac:dyDescent="0.25">
      <c r="A50" s="51"/>
      <c r="B50" s="78"/>
      <c r="C50" s="78"/>
      <c r="D50" s="82" t="s">
        <v>1298</v>
      </c>
      <c r="E50" s="83" t="s">
        <v>1299</v>
      </c>
      <c r="F50" s="84">
        <f>VLOOKUP(D50,[51]SP_2018!$D$8:$F$285,3,FALSE)</f>
        <v>11803158.170000002</v>
      </c>
      <c r="G50" s="84">
        <v>11803.158170000002</v>
      </c>
      <c r="H50" s="84">
        <v>5103260.0000000019</v>
      </c>
      <c r="I50" s="251">
        <v>5103.260000000002</v>
      </c>
      <c r="J50" s="84">
        <f t="shared" si="0"/>
        <v>6699898.1699999999</v>
      </c>
      <c r="K50" t="s">
        <v>1214</v>
      </c>
      <c r="L50">
        <f>VLOOKUP(D50,[52]SP_2018!$D$8:$F$285,3,FALSE)</f>
        <v>11803158.170000002</v>
      </c>
      <c r="N50">
        <f>VLOOKUP(D50,[52]SP_2018!$D$8:$G$285,4,FALSE)</f>
        <v>11803.158170000002</v>
      </c>
    </row>
    <row r="51" spans="1:14" ht="15.75" x14ac:dyDescent="0.25">
      <c r="A51" s="51"/>
      <c r="B51" s="78"/>
      <c r="C51" s="78"/>
      <c r="D51" s="85" t="s">
        <v>1300</v>
      </c>
      <c r="E51" s="86" t="s">
        <v>1301</v>
      </c>
      <c r="F51" s="87">
        <f>VLOOKUP(D51,[51]SP_2018!$D$8:$F$285,3,FALSE)</f>
        <v>74691606.120000005</v>
      </c>
      <c r="G51" s="87">
        <v>74691.606120000011</v>
      </c>
      <c r="H51" s="87">
        <v>65276260</v>
      </c>
      <c r="I51" s="252">
        <v>65276.26</v>
      </c>
      <c r="J51" s="87">
        <f t="shared" si="0"/>
        <v>9415346.1200000048</v>
      </c>
      <c r="K51" t="s">
        <v>1221</v>
      </c>
      <c r="L51">
        <f>VLOOKUP(D51,[52]SP_2018!$D$8:$F$285,3,FALSE)</f>
        <v>74691606.120000005</v>
      </c>
      <c r="N51">
        <f>VLOOKUP(D51,[52]SP_2018!$D$8:$G$285,4,FALSE)</f>
        <v>74691.606120000011</v>
      </c>
    </row>
    <row r="52" spans="1:14" ht="15.75" x14ac:dyDescent="0.25">
      <c r="A52" s="51"/>
      <c r="B52" s="78"/>
      <c r="C52" s="78"/>
      <c r="D52" s="85" t="s">
        <v>1302</v>
      </c>
      <c r="E52" s="86" t="s">
        <v>1303</v>
      </c>
      <c r="F52" s="87">
        <f>VLOOKUP(D52,[51]SP_2018!$D$8:$F$285,3,FALSE)</f>
        <v>62888447.950000003</v>
      </c>
      <c r="G52" s="87">
        <v>62888.447950000002</v>
      </c>
      <c r="H52" s="87">
        <v>60173000</v>
      </c>
      <c r="I52" s="252">
        <v>60173</v>
      </c>
      <c r="J52" s="87">
        <f t="shared" si="0"/>
        <v>2715447.950000003</v>
      </c>
      <c r="K52" t="s">
        <v>1221</v>
      </c>
      <c r="L52">
        <f>VLOOKUP(D52,[52]SP_2018!$D$8:$F$285,3,FALSE)</f>
        <v>62888447.950000003</v>
      </c>
      <c r="N52">
        <f>VLOOKUP(D52,[52]SP_2018!$D$8:$G$285,4,FALSE)</f>
        <v>62888.447950000002</v>
      </c>
    </row>
    <row r="53" spans="1:14" ht="15.75" x14ac:dyDescent="0.25">
      <c r="A53" s="51"/>
      <c r="B53" s="78"/>
      <c r="C53" s="78"/>
      <c r="D53" s="82" t="s">
        <v>1304</v>
      </c>
      <c r="E53" s="83" t="s">
        <v>1305</v>
      </c>
      <c r="F53" s="84">
        <f>VLOOKUP(D53,[51]SP_2018!$D$8:$F$285,3,FALSE)</f>
        <v>867212.04999999981</v>
      </c>
      <c r="G53" s="84">
        <v>867.21204999999986</v>
      </c>
      <c r="H53" s="84">
        <v>756590.00000000012</v>
      </c>
      <c r="I53" s="251">
        <v>756.59000000000015</v>
      </c>
      <c r="J53" s="84">
        <f t="shared" si="0"/>
        <v>110622.0499999997</v>
      </c>
      <c r="K53" t="s">
        <v>1214</v>
      </c>
      <c r="L53">
        <f>VLOOKUP(D53,[52]SP_2018!$D$8:$F$285,3,FALSE)</f>
        <v>867212.04999999981</v>
      </c>
      <c r="N53">
        <f>VLOOKUP(D53,[52]SP_2018!$D$8:$G$285,4,FALSE)</f>
        <v>867.21204999999986</v>
      </c>
    </row>
    <row r="54" spans="1:14" ht="15.75" x14ac:dyDescent="0.25">
      <c r="A54" s="51"/>
      <c r="B54" s="78"/>
      <c r="C54" s="78"/>
      <c r="D54" s="85" t="s">
        <v>1306</v>
      </c>
      <c r="E54" s="86" t="s">
        <v>1307</v>
      </c>
      <c r="F54" s="87">
        <f>VLOOKUP(D54,[51]SP_2018!$D$8:$F$285,3,FALSE)</f>
        <v>7192422.3099999996</v>
      </c>
      <c r="G54" s="87">
        <v>7192.4223099999999</v>
      </c>
      <c r="H54" s="87">
        <v>6897590</v>
      </c>
      <c r="I54" s="252">
        <v>6897.59</v>
      </c>
      <c r="J54" s="87">
        <f t="shared" si="0"/>
        <v>294832.30999999959</v>
      </c>
      <c r="K54" t="s">
        <v>1221</v>
      </c>
      <c r="L54">
        <f>VLOOKUP(D54,[52]SP_2018!$D$8:$F$285,3,FALSE)</f>
        <v>7192422.3099999996</v>
      </c>
      <c r="N54">
        <f>VLOOKUP(D54,[52]SP_2018!$D$8:$G$285,4,FALSE)</f>
        <v>7192.4223099999999</v>
      </c>
    </row>
    <row r="55" spans="1:14" ht="15.75" x14ac:dyDescent="0.25">
      <c r="A55" s="51"/>
      <c r="B55" s="78"/>
      <c r="C55" s="78"/>
      <c r="D55" s="85" t="s">
        <v>1308</v>
      </c>
      <c r="E55" s="86" t="s">
        <v>1309</v>
      </c>
      <c r="F55" s="87">
        <f>VLOOKUP(D55,[51]SP_2018!$D$8:$F$285,3,FALSE)</f>
        <v>6325210.2599999998</v>
      </c>
      <c r="G55" s="87">
        <v>6325.2102599999998</v>
      </c>
      <c r="H55" s="87">
        <v>6141000</v>
      </c>
      <c r="I55" s="252">
        <v>6141</v>
      </c>
      <c r="J55" s="87">
        <f t="shared" si="0"/>
        <v>184210.25999999978</v>
      </c>
      <c r="K55" t="s">
        <v>1221</v>
      </c>
      <c r="L55">
        <f>VLOOKUP(D55,[52]SP_2018!$D$8:$F$285,3,FALSE)</f>
        <v>6325210.2599999998</v>
      </c>
      <c r="N55">
        <f>VLOOKUP(D55,[52]SP_2018!$D$8:$G$285,4,FALSE)</f>
        <v>6325.2102599999998</v>
      </c>
    </row>
    <row r="56" spans="1:14" ht="15.75" x14ac:dyDescent="0.25">
      <c r="A56" s="51"/>
      <c r="B56" s="78"/>
      <c r="C56" s="78"/>
      <c r="D56" s="82" t="s">
        <v>1310</v>
      </c>
      <c r="E56" s="83" t="s">
        <v>1311</v>
      </c>
      <c r="F56" s="84">
        <f>VLOOKUP(D56,[51]SP_2018!$D$8:$F$285,3,FALSE)</f>
        <v>33882.330000000075</v>
      </c>
      <c r="G56" s="84">
        <v>33.882330000000074</v>
      </c>
      <c r="H56" s="84">
        <v>117728.00000000006</v>
      </c>
      <c r="I56" s="251">
        <v>117.72800000000007</v>
      </c>
      <c r="J56" s="84">
        <f t="shared" si="0"/>
        <v>-83845.669999999984</v>
      </c>
      <c r="K56" t="s">
        <v>1214</v>
      </c>
      <c r="L56">
        <f>VLOOKUP(D56,[52]SP_2018!$D$8:$F$285,3,FALSE)</f>
        <v>33882.330000000075</v>
      </c>
      <c r="N56">
        <f>VLOOKUP(D56,[52]SP_2018!$D$8:$G$285,4,FALSE)</f>
        <v>33.882330000000074</v>
      </c>
    </row>
    <row r="57" spans="1:14" ht="15.75" x14ac:dyDescent="0.25">
      <c r="A57" s="51"/>
      <c r="B57" s="78"/>
      <c r="C57" s="78"/>
      <c r="D57" s="85" t="s">
        <v>1312</v>
      </c>
      <c r="E57" s="86" t="s">
        <v>1313</v>
      </c>
      <c r="F57" s="87">
        <f>VLOOKUP(D57,[51]SP_2018!$D$8:$F$285,3,FALSE)</f>
        <v>1934325.97</v>
      </c>
      <c r="G57" s="87">
        <v>1934.3259699999999</v>
      </c>
      <c r="H57" s="87">
        <v>1934728</v>
      </c>
      <c r="I57" s="252">
        <v>1934.7280000000001</v>
      </c>
      <c r="J57" s="87">
        <f t="shared" si="0"/>
        <v>-402.03000000002794</v>
      </c>
      <c r="K57" t="s">
        <v>1221</v>
      </c>
      <c r="L57">
        <f>VLOOKUP(D57,[52]SP_2018!$D$8:$F$285,3,FALSE)</f>
        <v>1934325.97</v>
      </c>
      <c r="N57">
        <f>VLOOKUP(D57,[52]SP_2018!$D$8:$G$285,4,FALSE)</f>
        <v>1934.3259699999999</v>
      </c>
    </row>
    <row r="58" spans="1:14" ht="15.75" x14ac:dyDescent="0.25">
      <c r="A58" s="51"/>
      <c r="B58" s="78"/>
      <c r="C58" s="78"/>
      <c r="D58" s="85" t="s">
        <v>1314</v>
      </c>
      <c r="E58" s="86" t="s">
        <v>1315</v>
      </c>
      <c r="F58" s="87">
        <f>VLOOKUP(D58,[51]SP_2018!$D$8:$F$285,3,FALSE)</f>
        <v>1900443.64</v>
      </c>
      <c r="G58" s="87">
        <v>1900.44364</v>
      </c>
      <c r="H58" s="87">
        <v>1817000</v>
      </c>
      <c r="I58" s="252">
        <v>1817</v>
      </c>
      <c r="J58" s="87">
        <f t="shared" si="0"/>
        <v>83443.639999999898</v>
      </c>
      <c r="K58" t="s">
        <v>1221</v>
      </c>
      <c r="L58">
        <f>VLOOKUP(D58,[52]SP_2018!$D$8:$F$285,3,FALSE)</f>
        <v>1900443.64</v>
      </c>
      <c r="N58">
        <f>VLOOKUP(D58,[52]SP_2018!$D$8:$G$285,4,FALSE)</f>
        <v>1900.44364</v>
      </c>
    </row>
    <row r="59" spans="1:14" ht="15.75" x14ac:dyDescent="0.25">
      <c r="A59" s="51"/>
      <c r="B59" s="78"/>
      <c r="C59" s="78"/>
      <c r="D59" s="82" t="s">
        <v>1316</v>
      </c>
      <c r="E59" s="83" t="s">
        <v>1317</v>
      </c>
      <c r="F59" s="84">
        <f>VLOOKUP(D59,[51]SP_2018!$D$8:$F$285,3,FALSE)</f>
        <v>0</v>
      </c>
      <c r="G59" s="84">
        <v>0</v>
      </c>
      <c r="H59" s="84">
        <v>0</v>
      </c>
      <c r="I59" s="251">
        <v>0</v>
      </c>
      <c r="J59" s="84">
        <f t="shared" si="0"/>
        <v>0</v>
      </c>
      <c r="K59" t="s">
        <v>1221</v>
      </c>
      <c r="L59">
        <f>VLOOKUP(D59,[52]SP_2018!$D$8:$F$285,3,FALSE)</f>
        <v>0</v>
      </c>
      <c r="N59">
        <f>VLOOKUP(D59,[52]SP_2018!$D$8:$G$285,4,FALSE)</f>
        <v>0</v>
      </c>
    </row>
    <row r="60" spans="1:14" ht="15.75" x14ac:dyDescent="0.25">
      <c r="A60" s="51"/>
      <c r="B60" s="78"/>
      <c r="C60" s="78"/>
      <c r="D60" s="82" t="s">
        <v>1318</v>
      </c>
      <c r="E60" s="83" t="s">
        <v>1319</v>
      </c>
      <c r="F60" s="84">
        <f>VLOOKUP(D60,[51]SP_2018!$D$8:$F$285,3,FALSE)</f>
        <v>652487.21999999881</v>
      </c>
      <c r="G60" s="84">
        <v>652.53967999999975</v>
      </c>
      <c r="H60" s="84">
        <v>644218.99999999919</v>
      </c>
      <c r="I60" s="251">
        <v>644.21899999999914</v>
      </c>
      <c r="J60" s="84">
        <f t="shared" si="0"/>
        <v>8268.2199999996228</v>
      </c>
      <c r="K60" t="s">
        <v>1214</v>
      </c>
      <c r="L60">
        <f>VLOOKUP(D60,[52]SP_2018!$D$8:$F$285,3,FALSE)</f>
        <v>652539.6799999997</v>
      </c>
      <c r="N60">
        <f>VLOOKUP(D60,[52]SP_2018!$D$8:$G$285,4,FALSE)</f>
        <v>652.53967999999975</v>
      </c>
    </row>
    <row r="61" spans="1:14" ht="15.75" x14ac:dyDescent="0.25">
      <c r="A61" s="51"/>
      <c r="B61" s="78"/>
      <c r="C61" s="78"/>
      <c r="D61" s="85" t="s">
        <v>1320</v>
      </c>
      <c r="E61" s="86" t="s">
        <v>1321</v>
      </c>
      <c r="F61" s="87">
        <f>VLOOKUP(D61,[51]SP_2018!$D$8:$F$285,3,FALSE)</f>
        <v>8611664.8599999994</v>
      </c>
      <c r="G61" s="87">
        <v>8611.664859999999</v>
      </c>
      <c r="H61" s="87">
        <v>8348218.9999999991</v>
      </c>
      <c r="I61" s="252">
        <v>8348.2189999999991</v>
      </c>
      <c r="J61" s="87">
        <f t="shared" si="0"/>
        <v>263445.86000000034</v>
      </c>
      <c r="K61" t="s">
        <v>1221</v>
      </c>
      <c r="L61">
        <f>VLOOKUP(D61,[52]SP_2018!$D$8:$F$285,3,FALSE)</f>
        <v>8611664.8599999994</v>
      </c>
      <c r="N61">
        <f>VLOOKUP(D61,[52]SP_2018!$D$8:$G$285,4,FALSE)</f>
        <v>8611.664859999999</v>
      </c>
    </row>
    <row r="62" spans="1:14" ht="15.75" x14ac:dyDescent="0.25">
      <c r="A62" s="51"/>
      <c r="B62" s="78"/>
      <c r="C62" s="78"/>
      <c r="D62" s="85" t="s">
        <v>1322</v>
      </c>
      <c r="E62" s="86" t="s">
        <v>1323</v>
      </c>
      <c r="F62" s="87">
        <f>VLOOKUP(D62,[51]SP_2018!$D$8:$F$285,3,FALSE)</f>
        <v>7959177.6400000006</v>
      </c>
      <c r="G62" s="87">
        <v>7959.12518</v>
      </c>
      <c r="H62" s="87">
        <v>7704000</v>
      </c>
      <c r="I62" s="252">
        <v>7704</v>
      </c>
      <c r="J62" s="87">
        <f t="shared" si="0"/>
        <v>255177.6400000006</v>
      </c>
      <c r="K62" t="s">
        <v>1221</v>
      </c>
      <c r="L62">
        <f>VLOOKUP(D62,[52]SP_2018!$D$8:$F$285,3,FALSE)</f>
        <v>7959125.1799999997</v>
      </c>
      <c r="N62">
        <f>VLOOKUP(D62,[52]SP_2018!$D$8:$G$285,4,FALSE)</f>
        <v>7959.12518</v>
      </c>
    </row>
    <row r="63" spans="1:14" ht="15.75" x14ac:dyDescent="0.25">
      <c r="A63" s="51"/>
      <c r="B63" s="78"/>
      <c r="C63" s="78"/>
      <c r="D63" s="82" t="s">
        <v>1324</v>
      </c>
      <c r="E63" s="83" t="s">
        <v>1325</v>
      </c>
      <c r="F63" s="84">
        <f>VLOOKUP(D63,[51]SP_2018!$D$8:$F$285,3,FALSE)</f>
        <v>1909759.0399999996</v>
      </c>
      <c r="G63" s="84">
        <v>1909.7590399999995</v>
      </c>
      <c r="H63" s="84">
        <v>4448366</v>
      </c>
      <c r="I63" s="251">
        <v>4448.366</v>
      </c>
      <c r="J63" s="84">
        <f t="shared" si="0"/>
        <v>-2538606.9600000004</v>
      </c>
      <c r="K63" t="s">
        <v>1221</v>
      </c>
      <c r="L63">
        <f>VLOOKUP(D63,[52]SP_2018!$D$8:$F$285,3,FALSE)</f>
        <v>1909759.0399999996</v>
      </c>
      <c r="N63">
        <f>VLOOKUP(D63,[52]SP_2018!$D$8:$G$285,4,FALSE)</f>
        <v>1909.7590399999995</v>
      </c>
    </row>
    <row r="64" spans="1:14" ht="15.75" x14ac:dyDescent="0.25">
      <c r="A64" s="51"/>
      <c r="B64" s="78"/>
      <c r="C64" s="78"/>
      <c r="D64" s="82" t="s">
        <v>1326</v>
      </c>
      <c r="E64" s="83" t="s">
        <v>1327</v>
      </c>
      <c r="F64" s="84">
        <f>VLOOKUP(D64,[51]SP_2018!$D$8:$F$285,3,FALSE)</f>
        <v>0</v>
      </c>
      <c r="G64" s="84">
        <v>0</v>
      </c>
      <c r="H64" s="84">
        <v>0</v>
      </c>
      <c r="I64" s="251">
        <v>0</v>
      </c>
      <c r="J64" s="84">
        <f t="shared" si="0"/>
        <v>0</v>
      </c>
      <c r="K64" t="s">
        <v>1214</v>
      </c>
      <c r="L64">
        <f>VLOOKUP(D64,[52]SP_2018!$D$8:$F$285,3,FALSE)</f>
        <v>0</v>
      </c>
      <c r="N64">
        <f>VLOOKUP(D64,[52]SP_2018!$D$8:$G$285,4,FALSE)</f>
        <v>0</v>
      </c>
    </row>
    <row r="65" spans="1:14" ht="15.75" x14ac:dyDescent="0.25">
      <c r="A65" s="51"/>
      <c r="B65" s="78"/>
      <c r="C65" s="78"/>
      <c r="D65" s="85" t="s">
        <v>1328</v>
      </c>
      <c r="E65" s="86" t="s">
        <v>1329</v>
      </c>
      <c r="F65" s="87">
        <f>VLOOKUP(D65,[51]SP_2018!$D$8:$F$285,3,FALSE)</f>
        <v>0</v>
      </c>
      <c r="G65" s="87">
        <v>0</v>
      </c>
      <c r="H65" s="87">
        <v>0</v>
      </c>
      <c r="I65" s="252">
        <v>0</v>
      </c>
      <c r="J65" s="87">
        <f t="shared" si="0"/>
        <v>0</v>
      </c>
      <c r="K65" t="s">
        <v>1221</v>
      </c>
      <c r="L65">
        <f>VLOOKUP(D65,[52]SP_2018!$D$8:$F$285,3,FALSE)</f>
        <v>0</v>
      </c>
      <c r="N65">
        <f>VLOOKUP(D65,[52]SP_2018!$D$8:$G$285,4,FALSE)</f>
        <v>0</v>
      </c>
    </row>
    <row r="66" spans="1:14" ht="15.75" x14ac:dyDescent="0.25">
      <c r="A66" s="51"/>
      <c r="B66" s="78"/>
      <c r="C66" s="78"/>
      <c r="D66" s="85" t="s">
        <v>1330</v>
      </c>
      <c r="E66" s="86" t="s">
        <v>1331</v>
      </c>
      <c r="F66" s="87">
        <f>VLOOKUP(D66,[51]SP_2018!$D$8:$F$285,3,FALSE)</f>
        <v>0</v>
      </c>
      <c r="G66" s="87">
        <v>0</v>
      </c>
      <c r="H66" s="87">
        <v>0</v>
      </c>
      <c r="I66" s="252">
        <v>0</v>
      </c>
      <c r="J66" s="87">
        <f t="shared" si="0"/>
        <v>0</v>
      </c>
      <c r="K66" t="s">
        <v>1221</v>
      </c>
      <c r="L66">
        <f>VLOOKUP(D66,[52]SP_2018!$D$8:$F$285,3,FALSE)</f>
        <v>0</v>
      </c>
      <c r="N66">
        <f>VLOOKUP(D66,[52]SP_2018!$D$8:$G$285,4,FALSE)</f>
        <v>0</v>
      </c>
    </row>
    <row r="67" spans="1:14" ht="15.75" x14ac:dyDescent="0.25">
      <c r="A67" s="51"/>
      <c r="B67" s="78"/>
      <c r="C67" s="78"/>
      <c r="D67" s="85" t="s">
        <v>1332</v>
      </c>
      <c r="E67" s="86" t="s">
        <v>1333</v>
      </c>
      <c r="F67" s="87">
        <f>VLOOKUP(D67,[51]SP_2018!$D$8:$F$285,3,FALSE)</f>
        <v>0</v>
      </c>
      <c r="G67" s="87">
        <v>0</v>
      </c>
      <c r="H67" s="87">
        <v>0</v>
      </c>
      <c r="I67" s="252">
        <v>0</v>
      </c>
      <c r="J67" s="87">
        <f t="shared" si="0"/>
        <v>0</v>
      </c>
      <c r="K67" t="s">
        <v>1221</v>
      </c>
      <c r="L67">
        <f>VLOOKUP(D67,[52]SP_2018!$D$8:$F$285,3,FALSE)</f>
        <v>0</v>
      </c>
      <c r="N67">
        <f>VLOOKUP(D67,[52]SP_2018!$D$8:$G$285,4,FALSE)</f>
        <v>0</v>
      </c>
    </row>
    <row r="68" spans="1:14" ht="15.75" x14ac:dyDescent="0.25">
      <c r="A68" s="51"/>
      <c r="B68" s="78"/>
      <c r="C68" s="78"/>
      <c r="D68" s="85" t="s">
        <v>1334</v>
      </c>
      <c r="E68" s="86" t="s">
        <v>1335</v>
      </c>
      <c r="F68" s="87">
        <f>VLOOKUP(D68,[51]SP_2018!$D$8:$F$285,3,FALSE)</f>
        <v>0</v>
      </c>
      <c r="G68" s="87">
        <v>0</v>
      </c>
      <c r="H68" s="87">
        <v>0</v>
      </c>
      <c r="I68" s="252">
        <v>0</v>
      </c>
      <c r="J68" s="87">
        <f t="shared" si="0"/>
        <v>0</v>
      </c>
      <c r="K68" t="s">
        <v>1221</v>
      </c>
      <c r="L68">
        <f>VLOOKUP(D68,[52]SP_2018!$D$8:$F$285,3,FALSE)</f>
        <v>0</v>
      </c>
      <c r="N68">
        <f>VLOOKUP(D68,[52]SP_2018!$D$8:$G$285,4,FALSE)</f>
        <v>0</v>
      </c>
    </row>
    <row r="69" spans="1:14" ht="15.75" x14ac:dyDescent="0.25">
      <c r="A69" s="51"/>
      <c r="B69" s="78"/>
      <c r="C69" s="78"/>
      <c r="D69" s="85" t="s">
        <v>1336</v>
      </c>
      <c r="E69" s="86" t="s">
        <v>1337</v>
      </c>
      <c r="F69" s="87">
        <f>VLOOKUP(D69,[51]SP_2018!$D$8:$F$285,3,FALSE)</f>
        <v>0</v>
      </c>
      <c r="G69" s="87">
        <v>0</v>
      </c>
      <c r="H69" s="87">
        <v>0</v>
      </c>
      <c r="I69" s="252">
        <v>0</v>
      </c>
      <c r="J69" s="87">
        <f t="shared" si="0"/>
        <v>0</v>
      </c>
      <c r="K69" t="s">
        <v>1221</v>
      </c>
      <c r="L69">
        <f>VLOOKUP(D69,[52]SP_2018!$D$8:$F$285,3,FALSE)</f>
        <v>0</v>
      </c>
      <c r="N69">
        <f>VLOOKUP(D69,[52]SP_2018!$D$8:$G$285,4,FALSE)</f>
        <v>0</v>
      </c>
    </row>
    <row r="70" spans="1:14" ht="15.75" x14ac:dyDescent="0.25">
      <c r="A70" s="51"/>
      <c r="B70" s="78"/>
      <c r="C70" s="78"/>
      <c r="D70" s="85" t="s">
        <v>1338</v>
      </c>
      <c r="E70" s="86" t="s">
        <v>1339</v>
      </c>
      <c r="F70" s="87">
        <f>VLOOKUP(D70,[51]SP_2018!$D$8:$F$285,3,FALSE)</f>
        <v>0</v>
      </c>
      <c r="G70" s="87">
        <v>0</v>
      </c>
      <c r="H70" s="87">
        <v>0</v>
      </c>
      <c r="I70" s="252">
        <v>0</v>
      </c>
      <c r="J70" s="87">
        <f t="shared" si="0"/>
        <v>0</v>
      </c>
      <c r="K70" t="s">
        <v>1221</v>
      </c>
      <c r="L70">
        <f>VLOOKUP(D70,[52]SP_2018!$D$8:$F$285,3,FALSE)</f>
        <v>0</v>
      </c>
      <c r="N70">
        <f>VLOOKUP(D70,[52]SP_2018!$D$8:$G$285,4,FALSE)</f>
        <v>0</v>
      </c>
    </row>
    <row r="71" spans="1:14" ht="15.75" x14ac:dyDescent="0.25">
      <c r="A71" s="51"/>
      <c r="B71" s="78"/>
      <c r="C71" s="78"/>
      <c r="D71" s="85" t="s">
        <v>1340</v>
      </c>
      <c r="E71" s="86" t="s">
        <v>1341</v>
      </c>
      <c r="F71" s="87">
        <f>VLOOKUP(D71,[51]SP_2018!$D$8:$F$285,3,FALSE)</f>
        <v>0</v>
      </c>
      <c r="G71" s="87">
        <v>0</v>
      </c>
      <c r="H71" s="87">
        <v>0</v>
      </c>
      <c r="I71" s="252">
        <v>0</v>
      </c>
      <c r="J71" s="87">
        <f t="shared" si="0"/>
        <v>0</v>
      </c>
      <c r="K71" t="s">
        <v>1221</v>
      </c>
      <c r="L71">
        <f>VLOOKUP(D71,[52]SP_2018!$D$8:$F$285,3,FALSE)</f>
        <v>0</v>
      </c>
      <c r="N71">
        <f>VLOOKUP(D71,[52]SP_2018!$D$8:$G$285,4,FALSE)</f>
        <v>0</v>
      </c>
    </row>
    <row r="72" spans="1:14" ht="15.75" x14ac:dyDescent="0.25">
      <c r="A72" s="51"/>
      <c r="B72" s="78"/>
      <c r="C72" s="78"/>
      <c r="D72" s="85" t="s">
        <v>1342</v>
      </c>
      <c r="E72" s="86" t="s">
        <v>1343</v>
      </c>
      <c r="F72" s="87">
        <f>VLOOKUP(D72,[51]SP_2018!$D$8:$F$285,3,FALSE)</f>
        <v>0</v>
      </c>
      <c r="G72" s="87">
        <v>0</v>
      </c>
      <c r="H72" s="87">
        <v>0</v>
      </c>
      <c r="I72" s="252">
        <v>0</v>
      </c>
      <c r="J72" s="87">
        <f t="shared" ref="J72:J135" si="1">+F72-H72</f>
        <v>0</v>
      </c>
      <c r="K72" t="s">
        <v>1221</v>
      </c>
      <c r="L72">
        <f>VLOOKUP(D72,[52]SP_2018!$D$8:$F$285,3,FALSE)</f>
        <v>0</v>
      </c>
      <c r="N72">
        <f>VLOOKUP(D72,[52]SP_2018!$D$8:$G$285,4,FALSE)</f>
        <v>0</v>
      </c>
    </row>
    <row r="73" spans="1:14" ht="15.75" x14ac:dyDescent="0.25">
      <c r="A73" s="51"/>
      <c r="B73" s="78"/>
      <c r="C73" s="78"/>
      <c r="D73" s="74" t="s">
        <v>1344</v>
      </c>
      <c r="E73" s="91" t="s">
        <v>1345</v>
      </c>
      <c r="F73" s="92">
        <f>VLOOKUP(D73,[51]SP_2018!$D$8:$F$285,3,FALSE)</f>
        <v>122561.03</v>
      </c>
      <c r="G73" s="92">
        <v>122.56103</v>
      </c>
      <c r="H73" s="92">
        <v>122561</v>
      </c>
      <c r="I73" s="254">
        <v>122.56100000000001</v>
      </c>
      <c r="J73" s="92">
        <f t="shared" si="1"/>
        <v>2.9999999998835847E-2</v>
      </c>
      <c r="K73" t="s">
        <v>1214</v>
      </c>
      <c r="L73">
        <f>VLOOKUP(D73,[52]SP_2018!$D$8:$F$285,3,FALSE)</f>
        <v>122561.03</v>
      </c>
      <c r="N73">
        <f>VLOOKUP(D73,[52]SP_2018!$D$8:$G$285,4,FALSE)</f>
        <v>122.56103</v>
      </c>
    </row>
    <row r="74" spans="1:14" ht="15.75" x14ac:dyDescent="0.25">
      <c r="A74" s="51"/>
      <c r="B74" s="78"/>
      <c r="C74" s="78"/>
      <c r="D74" s="82" t="s">
        <v>1346</v>
      </c>
      <c r="E74" s="83" t="s">
        <v>1347</v>
      </c>
      <c r="F74" s="84">
        <f>VLOOKUP(D74,[51]SP_2018!$D$8:$F$285,3,FALSE)</f>
        <v>0</v>
      </c>
      <c r="G74" s="84">
        <v>0</v>
      </c>
      <c r="H74" s="84">
        <v>0</v>
      </c>
      <c r="I74" s="251">
        <v>0</v>
      </c>
      <c r="J74" s="84">
        <f t="shared" si="1"/>
        <v>0</v>
      </c>
      <c r="K74" t="s">
        <v>1214</v>
      </c>
      <c r="L74">
        <f>VLOOKUP(D74,[52]SP_2018!$D$8:$F$285,3,FALSE)</f>
        <v>0</v>
      </c>
      <c r="N74">
        <f>VLOOKUP(D74,[52]SP_2018!$D$8:$G$285,4,FALSE)</f>
        <v>0</v>
      </c>
    </row>
    <row r="75" spans="1:14" ht="15.75" x14ac:dyDescent="0.25">
      <c r="A75" s="51"/>
      <c r="B75" s="78"/>
      <c r="C75" s="78"/>
      <c r="D75" s="85" t="s">
        <v>1348</v>
      </c>
      <c r="E75" s="86" t="s">
        <v>1349</v>
      </c>
      <c r="F75" s="87">
        <f>VLOOKUP(D75,[51]SP_2018!$D$8:$F$285,3,FALSE)</f>
        <v>0</v>
      </c>
      <c r="G75" s="87">
        <v>0</v>
      </c>
      <c r="H75" s="87">
        <v>0</v>
      </c>
      <c r="I75" s="252">
        <v>0</v>
      </c>
      <c r="J75" s="87">
        <f t="shared" si="1"/>
        <v>0</v>
      </c>
      <c r="K75" t="s">
        <v>1221</v>
      </c>
      <c r="L75">
        <f>VLOOKUP(D75,[52]SP_2018!$D$8:$F$285,3,FALSE)</f>
        <v>0</v>
      </c>
      <c r="N75">
        <f>VLOOKUP(D75,[52]SP_2018!$D$8:$G$285,4,FALSE)</f>
        <v>0</v>
      </c>
    </row>
    <row r="76" spans="1:14" ht="15.75" x14ac:dyDescent="0.25">
      <c r="A76" s="51"/>
      <c r="B76" s="78"/>
      <c r="C76" s="78"/>
      <c r="D76" s="85" t="s">
        <v>1350</v>
      </c>
      <c r="E76" s="86" t="s">
        <v>1351</v>
      </c>
      <c r="F76" s="96">
        <f>VLOOKUP(D76,[51]SP_2018!$D$8:$F$285,3,FALSE)</f>
        <v>0</v>
      </c>
      <c r="G76" s="96">
        <v>0</v>
      </c>
      <c r="H76" s="96">
        <v>0</v>
      </c>
      <c r="I76" s="255">
        <v>0</v>
      </c>
      <c r="J76" s="96">
        <f t="shared" si="1"/>
        <v>0</v>
      </c>
      <c r="K76" t="s">
        <v>1221</v>
      </c>
      <c r="L76">
        <f>VLOOKUP(D76,[52]SP_2018!$D$8:$F$285,3,FALSE)</f>
        <v>0</v>
      </c>
      <c r="N76">
        <f>VLOOKUP(D76,[52]SP_2018!$D$8:$G$285,4,FALSE)</f>
        <v>0</v>
      </c>
    </row>
    <row r="77" spans="1:14" ht="15.75" x14ac:dyDescent="0.25">
      <c r="A77" s="51"/>
      <c r="B77" s="78"/>
      <c r="C77" s="78"/>
      <c r="D77" s="85" t="s">
        <v>1352</v>
      </c>
      <c r="E77" s="86" t="s">
        <v>1353</v>
      </c>
      <c r="F77" s="97">
        <f>VLOOKUP(D77,[51]SP_2018!$D$8:$F$285,3,FALSE)</f>
        <v>0</v>
      </c>
      <c r="G77" s="97">
        <v>0</v>
      </c>
      <c r="H77" s="97">
        <v>0</v>
      </c>
      <c r="I77" s="256">
        <v>0</v>
      </c>
      <c r="J77" s="97">
        <f t="shared" si="1"/>
        <v>0</v>
      </c>
      <c r="K77" t="s">
        <v>1221</v>
      </c>
      <c r="L77">
        <f>VLOOKUP(D77,[52]SP_2018!$D$8:$F$285,3,FALSE)</f>
        <v>0</v>
      </c>
      <c r="N77">
        <f>VLOOKUP(D77,[52]SP_2018!$D$8:$G$285,4,FALSE)</f>
        <v>0</v>
      </c>
    </row>
    <row r="78" spans="1:14" ht="15.75" x14ac:dyDescent="0.25">
      <c r="A78" s="51"/>
      <c r="B78" s="78"/>
      <c r="C78" s="78"/>
      <c r="D78" s="85" t="s">
        <v>1354</v>
      </c>
      <c r="E78" s="86" t="s">
        <v>1355</v>
      </c>
      <c r="F78" s="96">
        <f>VLOOKUP(D78,[51]SP_2018!$D$8:$F$285,3,FALSE)</f>
        <v>0</v>
      </c>
      <c r="G78" s="96">
        <v>0</v>
      </c>
      <c r="H78" s="96">
        <v>0</v>
      </c>
      <c r="I78" s="255">
        <v>0</v>
      </c>
      <c r="J78" s="96">
        <f t="shared" si="1"/>
        <v>0</v>
      </c>
      <c r="K78" t="s">
        <v>1221</v>
      </c>
      <c r="L78">
        <f>VLOOKUP(D78,[52]SP_2018!$D$8:$F$285,3,FALSE)</f>
        <v>0</v>
      </c>
      <c r="N78">
        <f>VLOOKUP(D78,[52]SP_2018!$D$8:$G$285,4,FALSE)</f>
        <v>0</v>
      </c>
    </row>
    <row r="79" spans="1:14" ht="15.75" x14ac:dyDescent="0.25">
      <c r="A79" s="51"/>
      <c r="B79" s="78"/>
      <c r="C79" s="78"/>
      <c r="D79" s="82" t="s">
        <v>1356</v>
      </c>
      <c r="E79" s="83" t="s">
        <v>1357</v>
      </c>
      <c r="F79" s="84">
        <f>VLOOKUP(D79,[51]SP_2018!$D$8:$F$285,3,FALSE)</f>
        <v>122561.03</v>
      </c>
      <c r="G79" s="84">
        <v>122.56103</v>
      </c>
      <c r="H79" s="84">
        <v>122561</v>
      </c>
      <c r="I79" s="251">
        <v>122.56100000000001</v>
      </c>
      <c r="J79" s="84">
        <f t="shared" si="1"/>
        <v>2.9999999998835847E-2</v>
      </c>
      <c r="K79" t="s">
        <v>1214</v>
      </c>
      <c r="L79">
        <f>VLOOKUP(D79,[52]SP_2018!$D$8:$F$285,3,FALSE)</f>
        <v>122561.03</v>
      </c>
      <c r="N79">
        <f>VLOOKUP(D79,[52]SP_2018!$D$8:$G$285,4,FALSE)</f>
        <v>122.56103</v>
      </c>
    </row>
    <row r="80" spans="1:14" ht="15.75" x14ac:dyDescent="0.25">
      <c r="A80" s="51"/>
      <c r="B80" s="78"/>
      <c r="C80" s="78"/>
      <c r="D80" s="85" t="s">
        <v>1358</v>
      </c>
      <c r="E80" s="98" t="s">
        <v>1359</v>
      </c>
      <c r="F80" s="99">
        <f>VLOOKUP(D80,[51]SP_2018!$D$8:$F$285,3,FALSE)</f>
        <v>122561.03</v>
      </c>
      <c r="G80" s="99">
        <v>122.56103</v>
      </c>
      <c r="H80" s="99">
        <v>122561</v>
      </c>
      <c r="I80" s="257">
        <v>122.56100000000001</v>
      </c>
      <c r="J80" s="99">
        <f t="shared" si="1"/>
        <v>2.9999999998835847E-2</v>
      </c>
      <c r="K80" t="s">
        <v>1221</v>
      </c>
      <c r="L80">
        <f>VLOOKUP(D80,[52]SP_2018!$D$8:$F$285,3,FALSE)</f>
        <v>122561.03</v>
      </c>
      <c r="N80">
        <f>VLOOKUP(D80,[52]SP_2018!$D$8:$G$285,4,FALSE)</f>
        <v>122.56103</v>
      </c>
    </row>
    <row r="81" spans="1:14" ht="15.75" x14ac:dyDescent="0.25">
      <c r="A81" s="51"/>
      <c r="B81" s="78"/>
      <c r="C81" s="78"/>
      <c r="D81" s="85" t="s">
        <v>1360</v>
      </c>
      <c r="E81" s="98" t="s">
        <v>1361</v>
      </c>
      <c r="F81" s="99">
        <f>VLOOKUP(D81,[51]SP_2018!$D$8:$F$285,3,FALSE)</f>
        <v>0</v>
      </c>
      <c r="G81" s="99">
        <v>0</v>
      </c>
      <c r="H81" s="99">
        <v>0</v>
      </c>
      <c r="I81" s="257">
        <v>0</v>
      </c>
      <c r="J81" s="99">
        <f t="shared" si="1"/>
        <v>0</v>
      </c>
      <c r="K81" t="s">
        <v>1214</v>
      </c>
      <c r="L81">
        <f>VLOOKUP(D81,[52]SP_2018!$D$8:$F$285,3,FALSE)</f>
        <v>0</v>
      </c>
      <c r="N81">
        <f>VLOOKUP(D81,[52]SP_2018!$D$8:$G$285,4,FALSE)</f>
        <v>0</v>
      </c>
    </row>
    <row r="82" spans="1:14" ht="15.75" x14ac:dyDescent="0.25">
      <c r="A82" s="51"/>
      <c r="B82" s="78"/>
      <c r="C82" s="78"/>
      <c r="D82" s="85" t="s">
        <v>1362</v>
      </c>
      <c r="E82" s="86" t="s">
        <v>1363</v>
      </c>
      <c r="F82" s="87">
        <f>VLOOKUP(D82,[51]SP_2018!$D$8:$F$285,3,FALSE)</f>
        <v>0</v>
      </c>
      <c r="G82" s="87">
        <v>0</v>
      </c>
      <c r="H82" s="87">
        <v>0</v>
      </c>
      <c r="I82" s="252">
        <v>0</v>
      </c>
      <c r="J82" s="87">
        <f t="shared" si="1"/>
        <v>0</v>
      </c>
      <c r="K82" t="s">
        <v>1221</v>
      </c>
      <c r="L82">
        <f>VLOOKUP(D82,[52]SP_2018!$D$8:$F$285,3,FALSE)</f>
        <v>0</v>
      </c>
      <c r="N82">
        <f>VLOOKUP(D82,[52]SP_2018!$D$8:$G$285,4,FALSE)</f>
        <v>0</v>
      </c>
    </row>
    <row r="83" spans="1:14" ht="15.75" x14ac:dyDescent="0.25">
      <c r="A83" s="51"/>
      <c r="B83" s="78"/>
      <c r="C83" s="78"/>
      <c r="D83" s="85" t="s">
        <v>1364</v>
      </c>
      <c r="E83" s="86" t="s">
        <v>1365</v>
      </c>
      <c r="F83" s="87">
        <f>VLOOKUP(D83,[51]SP_2018!$D$8:$F$285,3,FALSE)</f>
        <v>0</v>
      </c>
      <c r="G83" s="87">
        <v>0</v>
      </c>
      <c r="H83" s="87">
        <v>0</v>
      </c>
      <c r="I83" s="252">
        <v>0</v>
      </c>
      <c r="J83" s="87">
        <f t="shared" si="1"/>
        <v>0</v>
      </c>
      <c r="K83" t="s">
        <v>1221</v>
      </c>
      <c r="L83">
        <f>VLOOKUP(D83,[52]SP_2018!$D$8:$F$285,3,FALSE)</f>
        <v>0</v>
      </c>
      <c r="N83">
        <f>VLOOKUP(D83,[52]SP_2018!$D$8:$G$285,4,FALSE)</f>
        <v>0</v>
      </c>
    </row>
    <row r="84" spans="1:14" ht="15.75" x14ac:dyDescent="0.25">
      <c r="A84" s="51"/>
      <c r="B84" s="78"/>
      <c r="C84" s="78"/>
      <c r="D84" s="85" t="s">
        <v>1366</v>
      </c>
      <c r="E84" s="86" t="s">
        <v>1367</v>
      </c>
      <c r="F84" s="87">
        <f>VLOOKUP(D84,[51]SP_2018!$D$8:$F$285,3,FALSE)</f>
        <v>0</v>
      </c>
      <c r="G84" s="87">
        <v>0</v>
      </c>
      <c r="H84" s="87">
        <v>0</v>
      </c>
      <c r="I84" s="252">
        <v>0</v>
      </c>
      <c r="J84" s="87">
        <f t="shared" si="1"/>
        <v>0</v>
      </c>
      <c r="K84" t="s">
        <v>1221</v>
      </c>
      <c r="L84">
        <f>VLOOKUP(D84,[52]SP_2018!$D$8:$F$285,3,FALSE)</f>
        <v>0</v>
      </c>
      <c r="N84">
        <f>VLOOKUP(D84,[52]SP_2018!$D$8:$G$285,4,FALSE)</f>
        <v>0</v>
      </c>
    </row>
    <row r="85" spans="1:14" ht="15.75" x14ac:dyDescent="0.25">
      <c r="A85" s="51"/>
      <c r="B85" s="78"/>
      <c r="C85" s="78"/>
      <c r="D85" s="85" t="s">
        <v>1368</v>
      </c>
      <c r="E85" s="86" t="s">
        <v>1369</v>
      </c>
      <c r="F85" s="87">
        <f>VLOOKUP(D85,[51]SP_2018!$D$8:$F$285,3,FALSE)</f>
        <v>0</v>
      </c>
      <c r="G85" s="87">
        <v>0</v>
      </c>
      <c r="H85" s="87">
        <v>0</v>
      </c>
      <c r="I85" s="252">
        <v>0</v>
      </c>
      <c r="J85" s="87">
        <f t="shared" si="1"/>
        <v>0</v>
      </c>
      <c r="K85" t="s">
        <v>1221</v>
      </c>
      <c r="L85">
        <f>VLOOKUP(D85,[52]SP_2018!$D$8:$F$285,3,FALSE)</f>
        <v>0</v>
      </c>
      <c r="N85">
        <f>VLOOKUP(D85,[52]SP_2018!$D$8:$G$285,4,FALSE)</f>
        <v>0</v>
      </c>
    </row>
    <row r="86" spans="1:14" ht="15.75" x14ac:dyDescent="0.25">
      <c r="A86" s="51"/>
      <c r="B86" s="78"/>
      <c r="C86" s="78"/>
      <c r="D86" s="74" t="s">
        <v>1370</v>
      </c>
      <c r="E86" s="75" t="s">
        <v>1371</v>
      </c>
      <c r="F86" s="76">
        <f>VLOOKUP(D86,[51]SP_2018!$D$8:$F$285,3,FALSE)</f>
        <v>169706533.31999999</v>
      </c>
      <c r="G86" s="76">
        <v>169706.53331999999</v>
      </c>
      <c r="H86" s="249">
        <v>158898905.5</v>
      </c>
      <c r="I86" s="249">
        <v>158898.90549999999</v>
      </c>
      <c r="J86" s="76">
        <f t="shared" si="1"/>
        <v>10807627.819999993</v>
      </c>
      <c r="K86" t="s">
        <v>1214</v>
      </c>
      <c r="L86">
        <f>VLOOKUP(D86,[52]SP_2018!$D$8:$F$285,3,FALSE)</f>
        <v>169706533.31999999</v>
      </c>
      <c r="N86">
        <f>VLOOKUP(D86,[52]SP_2018!$D$8:$G$285,4,FALSE)</f>
        <v>169706.53331999999</v>
      </c>
    </row>
    <row r="87" spans="1:14" ht="15.75" x14ac:dyDescent="0.25">
      <c r="A87" s="51"/>
      <c r="B87" s="78"/>
      <c r="C87" s="78"/>
      <c r="D87" s="74" t="s">
        <v>1372</v>
      </c>
      <c r="E87" s="91" t="s">
        <v>1373</v>
      </c>
      <c r="F87" s="92">
        <f>VLOOKUP(D87,[51]SP_2018!$D$8:$F$285,3,FALSE)</f>
        <v>10254945.01</v>
      </c>
      <c r="G87" s="92">
        <v>10254.945009999999</v>
      </c>
      <c r="H87" s="92">
        <v>9723474</v>
      </c>
      <c r="I87" s="254">
        <v>9723.4740000000002</v>
      </c>
      <c r="J87" s="92">
        <f t="shared" si="1"/>
        <v>531471.00999999978</v>
      </c>
      <c r="K87" t="s">
        <v>1214</v>
      </c>
      <c r="L87">
        <f>VLOOKUP(D87,[52]SP_2018!$D$8:$F$285,3,FALSE)</f>
        <v>10254945.01</v>
      </c>
      <c r="N87">
        <f>VLOOKUP(D87,[52]SP_2018!$D$8:$G$285,4,FALSE)</f>
        <v>10254.945009999999</v>
      </c>
    </row>
    <row r="88" spans="1:14" ht="15.75" x14ac:dyDescent="0.25">
      <c r="A88" s="51"/>
      <c r="B88" s="78"/>
      <c r="C88" s="78"/>
      <c r="D88" s="82" t="s">
        <v>1374</v>
      </c>
      <c r="E88" s="98" t="s">
        <v>1375</v>
      </c>
      <c r="F88" s="99">
        <f>VLOOKUP(D88,[51]SP_2018!$D$8:$F$285,3,FALSE)</f>
        <v>9784615.8499999996</v>
      </c>
      <c r="G88" s="99">
        <v>9784.6158500000001</v>
      </c>
      <c r="H88" s="99">
        <v>9284412</v>
      </c>
      <c r="I88" s="257">
        <v>9284.4120000000003</v>
      </c>
      <c r="J88" s="99">
        <f t="shared" si="1"/>
        <v>500203.84999999963</v>
      </c>
      <c r="K88" t="s">
        <v>1214</v>
      </c>
      <c r="L88">
        <f>VLOOKUP(D88,[52]SP_2018!$D$8:$F$285,3,FALSE)</f>
        <v>9784615.8499999996</v>
      </c>
      <c r="N88">
        <f>VLOOKUP(D88,[52]SP_2018!$D$8:$G$285,4,FALSE)</f>
        <v>9784.6158500000001</v>
      </c>
    </row>
    <row r="89" spans="1:14" s="46" customFormat="1" ht="15.75" x14ac:dyDescent="0.25">
      <c r="A89" s="51"/>
      <c r="B89" s="78"/>
      <c r="C89" s="78"/>
      <c r="D89" s="85" t="s">
        <v>1376</v>
      </c>
      <c r="E89" s="86" t="s">
        <v>1377</v>
      </c>
      <c r="F89" s="87">
        <f>VLOOKUP(D89,[51]SP_2018!$D$8:$F$285,3,FALSE)</f>
        <v>4374431.95</v>
      </c>
      <c r="G89" s="87">
        <v>4374.4319500000001</v>
      </c>
      <c r="H89" s="87">
        <v>4978412</v>
      </c>
      <c r="I89" s="252">
        <v>4978.4120000000003</v>
      </c>
      <c r="J89" s="87">
        <f t="shared" si="1"/>
        <v>-603980.04999999981</v>
      </c>
      <c r="K89" s="46" t="s">
        <v>1221</v>
      </c>
      <c r="L89" s="46">
        <f>VLOOKUP(D89,[52]SP_2018!$D$8:$F$285,3,FALSE)</f>
        <v>4374431.95</v>
      </c>
      <c r="N89" s="46">
        <f>VLOOKUP(D89,[52]SP_2018!$D$8:$G$285,4,FALSE)</f>
        <v>4374.4319500000001</v>
      </c>
    </row>
    <row r="90" spans="1:14" ht="15.75" x14ac:dyDescent="0.25">
      <c r="A90" s="51"/>
      <c r="B90" s="78"/>
      <c r="C90" s="78"/>
      <c r="D90" s="85" t="s">
        <v>1378</v>
      </c>
      <c r="E90" s="86" t="s">
        <v>1379</v>
      </c>
      <c r="F90" s="87">
        <f>VLOOKUP(D90,[51]SP_2018!$D$8:$F$285,3,FALSE)</f>
        <v>75687.679999999993</v>
      </c>
      <c r="G90" s="87">
        <v>75.687679999999986</v>
      </c>
      <c r="H90" s="87">
        <v>226000</v>
      </c>
      <c r="I90" s="252">
        <v>226</v>
      </c>
      <c r="J90" s="87">
        <f t="shared" si="1"/>
        <v>-150312.32000000001</v>
      </c>
      <c r="K90" t="s">
        <v>1221</v>
      </c>
      <c r="L90">
        <f>VLOOKUP(D90,[52]SP_2018!$D$8:$F$285,3,FALSE)</f>
        <v>75687.679999999993</v>
      </c>
      <c r="N90">
        <f>VLOOKUP(D90,[52]SP_2018!$D$8:$G$285,4,FALSE)</f>
        <v>75.687679999999986</v>
      </c>
    </row>
    <row r="91" spans="1:14" ht="15.75" x14ac:dyDescent="0.25">
      <c r="A91" s="51"/>
      <c r="B91" s="78"/>
      <c r="C91" s="78"/>
      <c r="D91" s="85" t="s">
        <v>1380</v>
      </c>
      <c r="E91" s="86" t="s">
        <v>1381</v>
      </c>
      <c r="F91" s="87">
        <f>VLOOKUP(D91,[51]SP_2018!$D$8:$F$285,3,FALSE)</f>
        <v>2159226.14</v>
      </c>
      <c r="G91" s="87">
        <v>2159.2261400000002</v>
      </c>
      <c r="H91" s="87">
        <v>1766000</v>
      </c>
      <c r="I91" s="252">
        <v>1766</v>
      </c>
      <c r="J91" s="87">
        <f t="shared" si="1"/>
        <v>393226.14000000013</v>
      </c>
      <c r="K91" t="s">
        <v>1221</v>
      </c>
      <c r="L91">
        <f>VLOOKUP(D91,[52]SP_2018!$D$8:$F$285,3,FALSE)</f>
        <v>2159226.14</v>
      </c>
      <c r="N91">
        <f>VLOOKUP(D91,[52]SP_2018!$D$8:$G$285,4,FALSE)</f>
        <v>2159.2261400000002</v>
      </c>
    </row>
    <row r="92" spans="1:14" ht="15.75" x14ac:dyDescent="0.25">
      <c r="A92" s="51"/>
      <c r="B92" s="78"/>
      <c r="C92" s="78"/>
      <c r="D92" s="85" t="s">
        <v>1382</v>
      </c>
      <c r="E92" s="86" t="s">
        <v>1383</v>
      </c>
      <c r="F92" s="87">
        <f>VLOOKUP(D92,[51]SP_2018!$D$8:$F$285,3,FALSE)</f>
        <v>59511.54</v>
      </c>
      <c r="G92" s="87">
        <v>59.511540000000004</v>
      </c>
      <c r="H92" s="87">
        <v>74000</v>
      </c>
      <c r="I92" s="252">
        <v>74</v>
      </c>
      <c r="J92" s="87">
        <f t="shared" si="1"/>
        <v>-14488.46</v>
      </c>
      <c r="K92" t="s">
        <v>1221</v>
      </c>
      <c r="L92">
        <f>VLOOKUP(D92,[52]SP_2018!$D$8:$F$285,3,FALSE)</f>
        <v>59511.54</v>
      </c>
      <c r="N92">
        <f>VLOOKUP(D92,[52]SP_2018!$D$8:$G$285,4,FALSE)</f>
        <v>59.511540000000004</v>
      </c>
    </row>
    <row r="93" spans="1:14" ht="15.75" x14ac:dyDescent="0.25">
      <c r="A93" s="51"/>
      <c r="B93" s="78"/>
      <c r="C93" s="78"/>
      <c r="D93" s="85" t="s">
        <v>1384</v>
      </c>
      <c r="E93" s="86" t="s">
        <v>1385</v>
      </c>
      <c r="F93" s="87">
        <f>VLOOKUP(D93,[51]SP_2018!$D$8:$F$285,3,FALSE)</f>
        <v>832011.57</v>
      </c>
      <c r="G93" s="87">
        <v>832.01156999999989</v>
      </c>
      <c r="H93" s="87">
        <v>24000</v>
      </c>
      <c r="I93" s="252">
        <v>24</v>
      </c>
      <c r="J93" s="87">
        <f t="shared" si="1"/>
        <v>808011.57</v>
      </c>
      <c r="K93" t="s">
        <v>1221</v>
      </c>
      <c r="L93">
        <f>VLOOKUP(D93,[52]SP_2018!$D$8:$F$285,3,FALSE)</f>
        <v>832011.57</v>
      </c>
      <c r="N93">
        <f>VLOOKUP(D93,[52]SP_2018!$D$8:$G$285,4,FALSE)</f>
        <v>832.01156999999989</v>
      </c>
    </row>
    <row r="94" spans="1:14" ht="15.75" x14ac:dyDescent="0.25">
      <c r="A94" s="51"/>
      <c r="B94" s="78"/>
      <c r="C94" s="78"/>
      <c r="D94" s="85" t="s">
        <v>1386</v>
      </c>
      <c r="E94" s="86" t="s">
        <v>1387</v>
      </c>
      <c r="F94" s="87">
        <f>VLOOKUP(D94,[51]SP_2018!$D$8:$F$285,3,FALSE)</f>
        <v>0</v>
      </c>
      <c r="G94" s="87">
        <v>0</v>
      </c>
      <c r="H94" s="87">
        <v>0</v>
      </c>
      <c r="I94" s="252">
        <v>0</v>
      </c>
      <c r="J94" s="87">
        <f t="shared" si="1"/>
        <v>0</v>
      </c>
      <c r="K94" t="s">
        <v>1221</v>
      </c>
      <c r="L94">
        <f>VLOOKUP(D94,[52]SP_2018!$D$8:$F$285,3,FALSE)</f>
        <v>0</v>
      </c>
      <c r="N94">
        <f>VLOOKUP(D94,[52]SP_2018!$D$8:$G$285,4,FALSE)</f>
        <v>0</v>
      </c>
    </row>
    <row r="95" spans="1:14" ht="15.75" x14ac:dyDescent="0.25">
      <c r="A95" s="51"/>
      <c r="B95" s="100"/>
      <c r="C95" s="100"/>
      <c r="D95" s="85" t="s">
        <v>1388</v>
      </c>
      <c r="E95" s="86" t="s">
        <v>1389</v>
      </c>
      <c r="F95" s="87">
        <f>VLOOKUP(D95,[51]SP_2018!$D$8:$F$285,3,FALSE)</f>
        <v>0</v>
      </c>
      <c r="G95" s="87">
        <v>0</v>
      </c>
      <c r="H95" s="87">
        <v>0</v>
      </c>
      <c r="I95" s="252">
        <v>0</v>
      </c>
      <c r="J95" s="87">
        <f t="shared" si="1"/>
        <v>0</v>
      </c>
      <c r="K95" t="s">
        <v>1221</v>
      </c>
      <c r="L95">
        <f>VLOOKUP(D95,[52]SP_2018!$D$8:$F$285,3,FALSE)</f>
        <v>0</v>
      </c>
      <c r="N95">
        <f>VLOOKUP(D95,[52]SP_2018!$D$8:$G$285,4,FALSE)</f>
        <v>0</v>
      </c>
    </row>
    <row r="96" spans="1:14" ht="15.75" x14ac:dyDescent="0.25">
      <c r="A96" s="51"/>
      <c r="B96" s="78"/>
      <c r="C96" s="78"/>
      <c r="D96" s="85" t="s">
        <v>1390</v>
      </c>
      <c r="E96" s="86" t="s">
        <v>1391</v>
      </c>
      <c r="F96" s="87">
        <f>VLOOKUP(D96,[51]SP_2018!$D$8:$F$285,3,FALSE)</f>
        <v>2283746.9700000002</v>
      </c>
      <c r="G96" s="87">
        <v>2283.7469700000001</v>
      </c>
      <c r="H96" s="87">
        <v>2216000</v>
      </c>
      <c r="I96" s="252">
        <v>2216</v>
      </c>
      <c r="J96" s="87">
        <f t="shared" si="1"/>
        <v>67746.970000000205</v>
      </c>
      <c r="K96" t="s">
        <v>1221</v>
      </c>
      <c r="L96">
        <f>VLOOKUP(D96,[52]SP_2018!$D$8:$F$285,3,FALSE)</f>
        <v>2283746.9700000002</v>
      </c>
      <c r="N96">
        <f>VLOOKUP(D96,[52]SP_2018!$D$8:$G$285,4,FALSE)</f>
        <v>2283.7469700000001</v>
      </c>
    </row>
    <row r="97" spans="1:14" ht="15.75" x14ac:dyDescent="0.25">
      <c r="A97" s="51"/>
      <c r="B97" s="78"/>
      <c r="C97" s="78"/>
      <c r="D97" s="85" t="s">
        <v>1392</v>
      </c>
      <c r="E97" s="86" t="s">
        <v>1393</v>
      </c>
      <c r="F97" s="87">
        <f>VLOOKUP(D97,[51]SP_2018!$D$8:$F$285,3,FALSE)</f>
        <v>0</v>
      </c>
      <c r="G97" s="87">
        <v>0</v>
      </c>
      <c r="H97" s="87">
        <v>0</v>
      </c>
      <c r="I97" s="252">
        <v>0</v>
      </c>
      <c r="J97" s="87">
        <f t="shared" si="1"/>
        <v>0</v>
      </c>
      <c r="K97" t="s">
        <v>1221</v>
      </c>
      <c r="L97">
        <f>VLOOKUP(D97,[52]SP_2018!$D$8:$F$285,3,FALSE)</f>
        <v>0</v>
      </c>
      <c r="N97">
        <f>VLOOKUP(D97,[52]SP_2018!$D$8:$G$285,4,FALSE)</f>
        <v>0</v>
      </c>
    </row>
    <row r="98" spans="1:14" ht="15.75" x14ac:dyDescent="0.25">
      <c r="A98" s="51"/>
      <c r="B98" s="78"/>
      <c r="C98" s="78"/>
      <c r="D98" s="82" t="s">
        <v>1394</v>
      </c>
      <c r="E98" s="98" t="s">
        <v>1395</v>
      </c>
      <c r="F98" s="99">
        <f>VLOOKUP(D98,[51]SP_2018!$D$8:$F$285,3,FALSE)</f>
        <v>470329.16</v>
      </c>
      <c r="G98" s="99">
        <v>470.32916</v>
      </c>
      <c r="H98" s="99">
        <v>439062</v>
      </c>
      <c r="I98" s="257">
        <v>439.06200000000001</v>
      </c>
      <c r="J98" s="99">
        <f t="shared" si="1"/>
        <v>31267.159999999974</v>
      </c>
      <c r="K98" t="s">
        <v>1214</v>
      </c>
      <c r="L98">
        <f>VLOOKUP(D98,[52]SP_2018!$D$8:$F$285,3,FALSE)</f>
        <v>470329.16</v>
      </c>
      <c r="N98">
        <f>VLOOKUP(D98,[52]SP_2018!$D$8:$G$285,4,FALSE)</f>
        <v>470.32916</v>
      </c>
    </row>
    <row r="99" spans="1:14" ht="15.75" x14ac:dyDescent="0.25">
      <c r="A99" s="51"/>
      <c r="B99" s="78"/>
      <c r="C99" s="78"/>
      <c r="D99" s="85" t="s">
        <v>1396</v>
      </c>
      <c r="E99" s="86" t="s">
        <v>1397</v>
      </c>
      <c r="F99" s="87">
        <f>VLOOKUP(D99,[51]SP_2018!$D$8:$F$285,3,FALSE)</f>
        <v>161.31</v>
      </c>
      <c r="G99" s="87">
        <v>0.16131000000000001</v>
      </c>
      <c r="H99" s="87">
        <v>62.000000000000057</v>
      </c>
      <c r="I99" s="252">
        <v>6.2000000000000055E-2</v>
      </c>
      <c r="J99" s="87">
        <f t="shared" si="1"/>
        <v>99.309999999999945</v>
      </c>
      <c r="K99" t="s">
        <v>1221</v>
      </c>
      <c r="L99">
        <f>VLOOKUP(D99,[52]SP_2018!$D$8:$F$285,3,FALSE)</f>
        <v>161.31</v>
      </c>
      <c r="N99">
        <f>VLOOKUP(D99,[52]SP_2018!$D$8:$G$285,4,FALSE)</f>
        <v>0.16131000000000001</v>
      </c>
    </row>
    <row r="100" spans="1:14" ht="15.75" x14ac:dyDescent="0.25">
      <c r="A100" s="51"/>
      <c r="B100" s="78"/>
      <c r="C100" s="78"/>
      <c r="D100" s="85" t="s">
        <v>1398</v>
      </c>
      <c r="E100" s="86" t="s">
        <v>1399</v>
      </c>
      <c r="F100" s="87">
        <f>VLOOKUP(D100,[51]SP_2018!$D$8:$F$285,3,FALSE)</f>
        <v>134431.92000000001</v>
      </c>
      <c r="G100" s="87">
        <v>134.43192000000002</v>
      </c>
      <c r="H100" s="87">
        <v>147000</v>
      </c>
      <c r="I100" s="252">
        <v>147</v>
      </c>
      <c r="J100" s="87">
        <f t="shared" si="1"/>
        <v>-12568.079999999987</v>
      </c>
      <c r="K100" t="s">
        <v>1221</v>
      </c>
      <c r="L100">
        <f>VLOOKUP(D100,[52]SP_2018!$D$8:$F$285,3,FALSE)</f>
        <v>134431.92000000001</v>
      </c>
      <c r="N100">
        <f>VLOOKUP(D100,[52]SP_2018!$D$8:$G$285,4,FALSE)</f>
        <v>134.43192000000002</v>
      </c>
    </row>
    <row r="101" spans="1:14" ht="15.75" x14ac:dyDescent="0.25">
      <c r="A101" s="51"/>
      <c r="B101" s="78"/>
      <c r="C101" s="78"/>
      <c r="D101" s="85" t="s">
        <v>1400</v>
      </c>
      <c r="E101" s="86" t="s">
        <v>1401</v>
      </c>
      <c r="F101" s="87">
        <f>VLOOKUP(D101,[51]SP_2018!$D$8:$F$285,3,FALSE)</f>
        <v>110868.34</v>
      </c>
      <c r="G101" s="87">
        <v>110.86834</v>
      </c>
      <c r="H101" s="87">
        <v>82000</v>
      </c>
      <c r="I101" s="252">
        <v>82</v>
      </c>
      <c r="J101" s="87">
        <f t="shared" si="1"/>
        <v>28868.339999999997</v>
      </c>
      <c r="K101" t="s">
        <v>1221</v>
      </c>
      <c r="L101">
        <f>VLOOKUP(D101,[52]SP_2018!$D$8:$F$285,3,FALSE)</f>
        <v>110868.34</v>
      </c>
      <c r="N101">
        <f>VLOOKUP(D101,[52]SP_2018!$D$8:$G$285,4,FALSE)</f>
        <v>110.86834</v>
      </c>
    </row>
    <row r="102" spans="1:14" ht="15.75" x14ac:dyDescent="0.25">
      <c r="A102" s="51"/>
      <c r="B102" s="78"/>
      <c r="C102" s="78"/>
      <c r="D102" s="85" t="s">
        <v>1402</v>
      </c>
      <c r="E102" s="86" t="s">
        <v>1403</v>
      </c>
      <c r="F102" s="87">
        <f>VLOOKUP(D102,[51]SP_2018!$D$8:$F$285,3,FALSE)</f>
        <v>194914.4</v>
      </c>
      <c r="G102" s="87">
        <v>194.9144</v>
      </c>
      <c r="H102" s="87">
        <v>203000</v>
      </c>
      <c r="I102" s="252">
        <v>203</v>
      </c>
      <c r="J102" s="87">
        <f t="shared" si="1"/>
        <v>-8085.6000000000058</v>
      </c>
      <c r="K102" t="s">
        <v>1221</v>
      </c>
      <c r="L102">
        <f>VLOOKUP(D102,[52]SP_2018!$D$8:$F$285,3,FALSE)</f>
        <v>194914.4</v>
      </c>
      <c r="N102">
        <f>VLOOKUP(D102,[52]SP_2018!$D$8:$G$285,4,FALSE)</f>
        <v>194.9144</v>
      </c>
    </row>
    <row r="103" spans="1:14" ht="15.75" x14ac:dyDescent="0.25">
      <c r="A103" s="51"/>
      <c r="B103" s="78"/>
      <c r="C103" s="78"/>
      <c r="D103" s="85" t="s">
        <v>1404</v>
      </c>
      <c r="E103" s="86" t="s">
        <v>1405</v>
      </c>
      <c r="F103" s="87">
        <f>VLOOKUP(D103,[51]SP_2018!$D$8:$F$285,3,FALSE)</f>
        <v>2483.4499999999998</v>
      </c>
      <c r="G103" s="87">
        <v>2.4834499999999999</v>
      </c>
      <c r="H103" s="87">
        <v>3000</v>
      </c>
      <c r="I103" s="252">
        <v>3</v>
      </c>
      <c r="J103" s="87">
        <f t="shared" si="1"/>
        <v>-516.55000000000018</v>
      </c>
      <c r="K103" t="s">
        <v>1221</v>
      </c>
      <c r="L103">
        <f>VLOOKUP(D103,[52]SP_2018!$D$8:$F$285,3,FALSE)</f>
        <v>2483.4499999999998</v>
      </c>
      <c r="N103">
        <f>VLOOKUP(D103,[52]SP_2018!$D$8:$G$285,4,FALSE)</f>
        <v>2.4834499999999999</v>
      </c>
    </row>
    <row r="104" spans="1:14" ht="15.75" x14ac:dyDescent="0.25">
      <c r="A104" s="51"/>
      <c r="B104" s="78"/>
      <c r="C104" s="78"/>
      <c r="D104" s="85" t="s">
        <v>1406</v>
      </c>
      <c r="E104" s="86" t="s">
        <v>1407</v>
      </c>
      <c r="F104" s="87">
        <f>VLOOKUP(D104,[51]SP_2018!$D$8:$F$285,3,FALSE)</f>
        <v>27469.74</v>
      </c>
      <c r="G104" s="87">
        <v>27.469740000000002</v>
      </c>
      <c r="H104" s="87">
        <v>4000</v>
      </c>
      <c r="I104" s="252">
        <v>4</v>
      </c>
      <c r="J104" s="87">
        <f t="shared" si="1"/>
        <v>23469.74</v>
      </c>
      <c r="K104" t="s">
        <v>1221</v>
      </c>
      <c r="L104">
        <f>VLOOKUP(D104,[52]SP_2018!$D$8:$F$285,3,FALSE)</f>
        <v>27469.74</v>
      </c>
      <c r="N104">
        <f>VLOOKUP(D104,[52]SP_2018!$D$8:$G$285,4,FALSE)</f>
        <v>27.469740000000002</v>
      </c>
    </row>
    <row r="105" spans="1:14" ht="15.75" x14ac:dyDescent="0.25">
      <c r="A105" s="51"/>
      <c r="B105" s="78"/>
      <c r="C105" s="78"/>
      <c r="D105" s="85" t="s">
        <v>1408</v>
      </c>
      <c r="E105" s="86" t="s">
        <v>1409</v>
      </c>
      <c r="F105" s="87">
        <f>VLOOKUP(D105,[51]SP_2018!$D$8:$F$285,3,FALSE)</f>
        <v>0</v>
      </c>
      <c r="G105" s="87">
        <v>0</v>
      </c>
      <c r="H105" s="87">
        <v>0</v>
      </c>
      <c r="I105" s="252">
        <v>0</v>
      </c>
      <c r="J105" s="87">
        <f t="shared" si="1"/>
        <v>0</v>
      </c>
      <c r="K105" t="s">
        <v>1221</v>
      </c>
      <c r="L105">
        <f>VLOOKUP(D105,[52]SP_2018!$D$8:$F$285,3,FALSE)</f>
        <v>0</v>
      </c>
      <c r="N105">
        <f>VLOOKUP(D105,[52]SP_2018!$D$8:$G$285,4,FALSE)</f>
        <v>0</v>
      </c>
    </row>
    <row r="106" spans="1:14" ht="15.75" x14ac:dyDescent="0.25">
      <c r="A106" s="51"/>
      <c r="B106" s="78"/>
      <c r="C106" s="78"/>
      <c r="D106" s="74" t="s">
        <v>1410</v>
      </c>
      <c r="E106" s="91" t="s">
        <v>1411</v>
      </c>
      <c r="F106" s="92">
        <f>VLOOKUP(D106,[51]SP_2018!$D$8:$F$285,3,FALSE)</f>
        <v>105222428.92</v>
      </c>
      <c r="G106" s="92">
        <v>105222.42892000001</v>
      </c>
      <c r="H106" s="92">
        <v>92862922.849999994</v>
      </c>
      <c r="I106" s="254">
        <v>92862.922849999988</v>
      </c>
      <c r="J106" s="92">
        <f t="shared" si="1"/>
        <v>12359506.070000008</v>
      </c>
      <c r="K106" t="s">
        <v>1214</v>
      </c>
      <c r="L106" s="280">
        <f>VLOOKUP(D106,[52]SP_2018!$D$8:$F$285,3,FALSE)</f>
        <v>105222428.92</v>
      </c>
      <c r="N106">
        <f>VLOOKUP(D106,[52]SP_2018!$D$8:$G$285,4,FALSE)</f>
        <v>105222.42892000001</v>
      </c>
    </row>
    <row r="107" spans="1:14" ht="15.75" x14ac:dyDescent="0.25">
      <c r="A107" s="51"/>
      <c r="B107" s="78"/>
      <c r="C107" s="78"/>
      <c r="D107" s="82" t="s">
        <v>1412</v>
      </c>
      <c r="E107" s="98" t="s">
        <v>1413</v>
      </c>
      <c r="F107" s="99">
        <f>VLOOKUP(D107,[51]SP_2018!$D$8:$F$285,3,FALSE)</f>
        <v>177.4</v>
      </c>
      <c r="G107" s="99">
        <v>0.1774</v>
      </c>
      <c r="H107" s="99">
        <v>65972.009999999995</v>
      </c>
      <c r="I107" s="257">
        <v>65.972009999999997</v>
      </c>
      <c r="J107" s="99">
        <f t="shared" si="1"/>
        <v>-65794.61</v>
      </c>
      <c r="K107" t="s">
        <v>1214</v>
      </c>
      <c r="L107">
        <f>VLOOKUP(D107,[52]SP_2018!$D$8:$F$285,3,FALSE)</f>
        <v>177.4</v>
      </c>
      <c r="N107">
        <f>VLOOKUP(D107,[52]SP_2018!$D$8:$G$285,4,FALSE)</f>
        <v>0.1774</v>
      </c>
    </row>
    <row r="108" spans="1:14" ht="15.75" x14ac:dyDescent="0.25">
      <c r="A108" s="51"/>
      <c r="B108" s="78" t="s">
        <v>1414</v>
      </c>
      <c r="C108" s="78"/>
      <c r="D108" s="85" t="s">
        <v>1415</v>
      </c>
      <c r="E108" s="86" t="s">
        <v>1416</v>
      </c>
      <c r="F108" s="87">
        <f>VLOOKUP(D108,[51]SP_2018!$D$8:$F$285,3,FALSE)</f>
        <v>0</v>
      </c>
      <c r="G108" s="87">
        <v>0</v>
      </c>
      <c r="H108" s="87">
        <v>0</v>
      </c>
      <c r="I108" s="252">
        <v>0</v>
      </c>
      <c r="J108" s="87">
        <f t="shared" si="1"/>
        <v>0</v>
      </c>
      <c r="K108" t="s">
        <v>1221</v>
      </c>
      <c r="L108">
        <f>VLOOKUP(D108,[52]SP_2018!$D$8:$F$285,3,FALSE)</f>
        <v>0</v>
      </c>
      <c r="N108">
        <f>VLOOKUP(D108,[52]SP_2018!$D$8:$G$285,4,FALSE)</f>
        <v>0</v>
      </c>
    </row>
    <row r="109" spans="1:14" ht="15.75" x14ac:dyDescent="0.25">
      <c r="A109" s="51"/>
      <c r="B109" s="78" t="s">
        <v>1414</v>
      </c>
      <c r="C109" s="78"/>
      <c r="D109" s="85" t="s">
        <v>1417</v>
      </c>
      <c r="E109" s="86" t="s">
        <v>1418</v>
      </c>
      <c r="F109" s="87">
        <f>VLOOKUP(D109,[51]SP_2018!$D$8:$F$285,3,FALSE)</f>
        <v>0</v>
      </c>
      <c r="G109" s="87">
        <v>0</v>
      </c>
      <c r="H109" s="87">
        <v>0</v>
      </c>
      <c r="I109" s="252">
        <v>0</v>
      </c>
      <c r="J109" s="87">
        <f t="shared" si="1"/>
        <v>0</v>
      </c>
      <c r="K109" t="s">
        <v>1221</v>
      </c>
      <c r="L109">
        <f>VLOOKUP(D109,[52]SP_2018!$D$8:$F$285,3,FALSE)</f>
        <v>0</v>
      </c>
      <c r="N109">
        <f>VLOOKUP(D109,[52]SP_2018!$D$8:$G$285,4,FALSE)</f>
        <v>0</v>
      </c>
    </row>
    <row r="110" spans="1:14" ht="15.75" x14ac:dyDescent="0.25">
      <c r="A110" s="51"/>
      <c r="B110" s="78" t="s">
        <v>1419</v>
      </c>
      <c r="C110" s="78"/>
      <c r="D110" s="85" t="s">
        <v>1420</v>
      </c>
      <c r="E110" s="101" t="s">
        <v>1421</v>
      </c>
      <c r="F110" s="102">
        <f>VLOOKUP(D110,[51]SP_2018!$D$8:$F$285,3,FALSE)</f>
        <v>0</v>
      </c>
      <c r="G110" s="102">
        <v>0</v>
      </c>
      <c r="H110" s="102">
        <v>0</v>
      </c>
      <c r="I110" s="258">
        <v>0</v>
      </c>
      <c r="J110" s="102">
        <f t="shared" si="1"/>
        <v>0</v>
      </c>
      <c r="K110" t="s">
        <v>1221</v>
      </c>
      <c r="L110">
        <f>VLOOKUP(D110,[52]SP_2018!$D$8:$F$285,3,FALSE)</f>
        <v>0</v>
      </c>
      <c r="N110">
        <f>VLOOKUP(D110,[52]SP_2018!$D$8:$G$285,4,FALSE)</f>
        <v>0</v>
      </c>
    </row>
    <row r="111" spans="1:14" ht="15.75" x14ac:dyDescent="0.25">
      <c r="A111" s="51"/>
      <c r="B111" s="78"/>
      <c r="C111" s="78"/>
      <c r="D111" s="85" t="s">
        <v>1422</v>
      </c>
      <c r="E111" s="101" t="s">
        <v>1423</v>
      </c>
      <c r="F111" s="102">
        <f>VLOOKUP(D111,[51]SP_2018!$D$8:$F$285,3,FALSE)</f>
        <v>0</v>
      </c>
      <c r="G111" s="102">
        <v>0</v>
      </c>
      <c r="H111" s="102">
        <v>0</v>
      </c>
      <c r="I111" s="258">
        <v>0</v>
      </c>
      <c r="J111" s="102">
        <f t="shared" si="1"/>
        <v>0</v>
      </c>
      <c r="K111" t="s">
        <v>1221</v>
      </c>
      <c r="L111">
        <f>VLOOKUP(D111,[52]SP_2018!$D$8:$F$285,3,FALSE)</f>
        <v>0</v>
      </c>
      <c r="N111">
        <f>VLOOKUP(D111,[52]SP_2018!$D$8:$G$285,4,FALSE)</f>
        <v>0</v>
      </c>
    </row>
    <row r="112" spans="1:14" ht="15.75" x14ac:dyDescent="0.25">
      <c r="A112" s="51"/>
      <c r="B112" s="78" t="s">
        <v>1414</v>
      </c>
      <c r="C112" s="78"/>
      <c r="D112" s="85" t="s">
        <v>1424</v>
      </c>
      <c r="E112" s="101" t="s">
        <v>1425</v>
      </c>
      <c r="F112" s="102">
        <f>VLOOKUP(D112,[51]SP_2018!$D$8:$F$285,3,FALSE)</f>
        <v>0</v>
      </c>
      <c r="G112" s="102">
        <v>0</v>
      </c>
      <c r="H112" s="102">
        <v>0</v>
      </c>
      <c r="I112" s="258">
        <v>0</v>
      </c>
      <c r="J112" s="102">
        <f t="shared" si="1"/>
        <v>0</v>
      </c>
      <c r="K112" t="s">
        <v>1221</v>
      </c>
      <c r="L112">
        <f>VLOOKUP(D112,[52]SP_2018!$D$8:$F$285,3,FALSE)</f>
        <v>0</v>
      </c>
      <c r="N112">
        <f>VLOOKUP(D112,[52]SP_2018!$D$8:$G$285,4,FALSE)</f>
        <v>0</v>
      </c>
    </row>
    <row r="113" spans="1:14" ht="15.75" x14ac:dyDescent="0.25">
      <c r="A113" s="51"/>
      <c r="B113" s="78" t="s">
        <v>1414</v>
      </c>
      <c r="C113" s="78"/>
      <c r="D113" s="85" t="s">
        <v>1426</v>
      </c>
      <c r="E113" s="101" t="s">
        <v>1427</v>
      </c>
      <c r="F113" s="102">
        <f>VLOOKUP(D113,[51]SP_2018!$D$8:$F$285,3,FALSE)</f>
        <v>0</v>
      </c>
      <c r="G113" s="102">
        <v>0</v>
      </c>
      <c r="H113" s="102">
        <v>0</v>
      </c>
      <c r="I113" s="258">
        <v>0</v>
      </c>
      <c r="J113" s="102">
        <f t="shared" si="1"/>
        <v>0</v>
      </c>
      <c r="K113" t="s">
        <v>1221</v>
      </c>
      <c r="L113">
        <f>VLOOKUP(D113,[52]SP_2018!$D$8:$F$285,3,FALSE)</f>
        <v>0</v>
      </c>
      <c r="N113">
        <f>VLOOKUP(D113,[52]SP_2018!$D$8:$G$285,4,FALSE)</f>
        <v>0</v>
      </c>
    </row>
    <row r="114" spans="1:14" ht="15.75" x14ac:dyDescent="0.25">
      <c r="A114" s="51"/>
      <c r="B114" s="78" t="s">
        <v>1414</v>
      </c>
      <c r="C114" s="78"/>
      <c r="D114" s="85" t="s">
        <v>1428</v>
      </c>
      <c r="E114" s="101" t="s">
        <v>1429</v>
      </c>
      <c r="F114" s="102">
        <f>VLOOKUP(D114,[51]SP_2018!$D$8:$F$285,3,FALSE)</f>
        <v>0</v>
      </c>
      <c r="G114" s="102">
        <v>0</v>
      </c>
      <c r="H114" s="102">
        <v>0</v>
      </c>
      <c r="I114" s="258">
        <v>0</v>
      </c>
      <c r="J114" s="102">
        <f t="shared" si="1"/>
        <v>0</v>
      </c>
      <c r="K114" t="s">
        <v>1221</v>
      </c>
      <c r="L114">
        <f>VLOOKUP(D114,[52]SP_2018!$D$8:$F$285,3,FALSE)</f>
        <v>0</v>
      </c>
      <c r="N114">
        <f>VLOOKUP(D114,[52]SP_2018!$D$8:$G$285,4,FALSE)</f>
        <v>0</v>
      </c>
    </row>
    <row r="115" spans="1:14" ht="15.75" x14ac:dyDescent="0.25">
      <c r="A115" s="51"/>
      <c r="B115" s="78" t="s">
        <v>1414</v>
      </c>
      <c r="C115" s="78"/>
      <c r="D115" s="85" t="s">
        <v>1430</v>
      </c>
      <c r="E115" s="101" t="s">
        <v>1431</v>
      </c>
      <c r="F115" s="102">
        <f>VLOOKUP(D115,[51]SP_2018!$D$8:$F$285,3,FALSE)</f>
        <v>0</v>
      </c>
      <c r="G115" s="102">
        <v>0</v>
      </c>
      <c r="H115" s="102">
        <v>0</v>
      </c>
      <c r="I115" s="258">
        <v>0</v>
      </c>
      <c r="J115" s="102">
        <f t="shared" si="1"/>
        <v>0</v>
      </c>
      <c r="K115" t="s">
        <v>1221</v>
      </c>
      <c r="L115">
        <f>VLOOKUP(D115,[52]SP_2018!$D$8:$F$285,3,FALSE)</f>
        <v>0</v>
      </c>
      <c r="N115">
        <f>VLOOKUP(D115,[52]SP_2018!$D$8:$G$285,4,FALSE)</f>
        <v>0</v>
      </c>
    </row>
    <row r="116" spans="1:14" ht="15.75" x14ac:dyDescent="0.25">
      <c r="A116" s="51"/>
      <c r="B116" s="78"/>
      <c r="C116" s="78"/>
      <c r="D116" s="85" t="s">
        <v>1432</v>
      </c>
      <c r="E116" s="103" t="s">
        <v>1433</v>
      </c>
      <c r="F116" s="104">
        <f>VLOOKUP(D116,[51]SP_2018!$D$8:$F$285,3,FALSE)</f>
        <v>0</v>
      </c>
      <c r="G116" s="104">
        <v>0</v>
      </c>
      <c r="H116" s="104">
        <v>0</v>
      </c>
      <c r="I116" s="259">
        <v>0</v>
      </c>
      <c r="J116" s="104">
        <f t="shared" si="1"/>
        <v>0</v>
      </c>
      <c r="K116" t="s">
        <v>1214</v>
      </c>
      <c r="L116">
        <f>VLOOKUP(D116,[52]SP_2018!$D$8:$F$285,3,FALSE)</f>
        <v>0</v>
      </c>
      <c r="N116">
        <f>VLOOKUP(D116,[52]SP_2018!$D$8:$G$285,4,FALSE)</f>
        <v>0</v>
      </c>
    </row>
    <row r="117" spans="1:14" ht="15.75" x14ac:dyDescent="0.25">
      <c r="A117" s="51"/>
      <c r="B117" s="78" t="s">
        <v>1414</v>
      </c>
      <c r="C117" s="78"/>
      <c r="D117" s="85" t="s">
        <v>1434</v>
      </c>
      <c r="E117" s="101" t="s">
        <v>1435</v>
      </c>
      <c r="F117" s="102">
        <f>VLOOKUP(D117,[51]SP_2018!$D$8:$F$285,3,FALSE)</f>
        <v>0</v>
      </c>
      <c r="G117" s="102">
        <v>0</v>
      </c>
      <c r="H117" s="102">
        <v>0</v>
      </c>
      <c r="I117" s="258">
        <v>0</v>
      </c>
      <c r="J117" s="102">
        <f t="shared" si="1"/>
        <v>0</v>
      </c>
      <c r="K117" t="s">
        <v>1221</v>
      </c>
      <c r="L117">
        <f>VLOOKUP(D117,[52]SP_2018!$D$8:$F$285,3,FALSE)</f>
        <v>0</v>
      </c>
      <c r="N117">
        <f>VLOOKUP(D117,[52]SP_2018!$D$8:$G$285,4,FALSE)</f>
        <v>0</v>
      </c>
    </row>
    <row r="118" spans="1:14" ht="15.75" x14ac:dyDescent="0.25">
      <c r="A118" s="51"/>
      <c r="B118" s="78" t="s">
        <v>1414</v>
      </c>
      <c r="C118" s="78"/>
      <c r="D118" s="85" t="s">
        <v>1436</v>
      </c>
      <c r="E118" s="101" t="s">
        <v>1437</v>
      </c>
      <c r="F118" s="102">
        <f>VLOOKUP(D118,[51]SP_2018!$D$8:$F$285,3,FALSE)</f>
        <v>0</v>
      </c>
      <c r="G118" s="102">
        <v>0</v>
      </c>
      <c r="H118" s="102">
        <v>0</v>
      </c>
      <c r="I118" s="258">
        <v>0</v>
      </c>
      <c r="J118" s="102">
        <f t="shared" si="1"/>
        <v>0</v>
      </c>
      <c r="K118" t="s">
        <v>1221</v>
      </c>
      <c r="L118">
        <f>VLOOKUP(D118,[52]SP_2018!$D$8:$F$285,3,FALSE)</f>
        <v>0</v>
      </c>
      <c r="N118">
        <f>VLOOKUP(D118,[52]SP_2018!$D$8:$G$285,4,FALSE)</f>
        <v>0</v>
      </c>
    </row>
    <row r="119" spans="1:14" ht="15.75" x14ac:dyDescent="0.25">
      <c r="A119" s="51"/>
      <c r="B119" s="78" t="s">
        <v>1414</v>
      </c>
      <c r="C119" s="78"/>
      <c r="D119" s="85" t="s">
        <v>1438</v>
      </c>
      <c r="E119" s="101" t="s">
        <v>1439</v>
      </c>
      <c r="F119" s="102">
        <f>VLOOKUP(D119,[51]SP_2018!$D$8:$F$285,3,FALSE)</f>
        <v>0</v>
      </c>
      <c r="G119" s="102">
        <v>0</v>
      </c>
      <c r="H119" s="102">
        <v>0</v>
      </c>
      <c r="I119" s="258">
        <v>0</v>
      </c>
      <c r="J119" s="102">
        <f t="shared" si="1"/>
        <v>0</v>
      </c>
      <c r="K119" t="s">
        <v>1221</v>
      </c>
      <c r="L119">
        <f>VLOOKUP(D119,[52]SP_2018!$D$8:$F$285,3,FALSE)</f>
        <v>0</v>
      </c>
      <c r="N119">
        <f>VLOOKUP(D119,[52]SP_2018!$D$8:$G$285,4,FALSE)</f>
        <v>0</v>
      </c>
    </row>
    <row r="120" spans="1:14" ht="15.75" x14ac:dyDescent="0.25">
      <c r="A120" s="51"/>
      <c r="B120" s="78" t="s">
        <v>1414</v>
      </c>
      <c r="C120" s="78"/>
      <c r="D120" s="85" t="s">
        <v>1440</v>
      </c>
      <c r="E120" s="101" t="s">
        <v>1441</v>
      </c>
      <c r="F120" s="102">
        <f>VLOOKUP(D120,[51]SP_2018!$D$8:$F$285,3,FALSE)</f>
        <v>0</v>
      </c>
      <c r="G120" s="102">
        <v>0</v>
      </c>
      <c r="H120" s="102">
        <v>0</v>
      </c>
      <c r="I120" s="258">
        <v>0</v>
      </c>
      <c r="J120" s="102">
        <f t="shared" si="1"/>
        <v>0</v>
      </c>
      <c r="K120" t="s">
        <v>1221</v>
      </c>
      <c r="L120">
        <f>VLOOKUP(D120,[52]SP_2018!$D$8:$F$285,3,FALSE)</f>
        <v>0</v>
      </c>
      <c r="N120">
        <f>VLOOKUP(D120,[52]SP_2018!$D$8:$G$285,4,FALSE)</f>
        <v>0</v>
      </c>
    </row>
    <row r="121" spans="1:14" ht="15.75" x14ac:dyDescent="0.25">
      <c r="A121" s="51"/>
      <c r="B121" s="78"/>
      <c r="C121" s="78"/>
      <c r="D121" s="85" t="s">
        <v>1442</v>
      </c>
      <c r="E121" s="103" t="s">
        <v>1443</v>
      </c>
      <c r="F121" s="104">
        <f>VLOOKUP(D121,[51]SP_2018!$D$8:$F$285,3,FALSE)</f>
        <v>177.4</v>
      </c>
      <c r="G121" s="104">
        <v>0.1774</v>
      </c>
      <c r="H121" s="104">
        <v>65972.009999999995</v>
      </c>
      <c r="I121" s="259">
        <v>65.972009999999997</v>
      </c>
      <c r="J121" s="104">
        <f t="shared" si="1"/>
        <v>-65794.61</v>
      </c>
      <c r="K121" t="s">
        <v>1221</v>
      </c>
      <c r="L121">
        <f>VLOOKUP(D121,[52]SP_2018!$D$8:$F$285,3,FALSE)</f>
        <v>177.4</v>
      </c>
      <c r="N121">
        <f>VLOOKUP(D121,[52]SP_2018!$D$8:$G$285,4,FALSE)</f>
        <v>0.1774</v>
      </c>
    </row>
    <row r="122" spans="1:14" ht="15.75" x14ac:dyDescent="0.25">
      <c r="A122" s="51"/>
      <c r="B122" s="78"/>
      <c r="C122" s="78"/>
      <c r="D122" s="82" t="s">
        <v>1444</v>
      </c>
      <c r="E122" s="98" t="s">
        <v>1445</v>
      </c>
      <c r="F122" s="99">
        <f>VLOOKUP(D122,[51]SP_2018!$D$8:$F$285,3,FALSE)</f>
        <v>86066536.150000006</v>
      </c>
      <c r="G122" s="99">
        <v>86066.53615</v>
      </c>
      <c r="H122" s="99">
        <v>80774413</v>
      </c>
      <c r="I122" s="257">
        <v>80774.413</v>
      </c>
      <c r="J122" s="99">
        <f t="shared" si="1"/>
        <v>5292123.150000006</v>
      </c>
      <c r="K122" t="s">
        <v>1214</v>
      </c>
      <c r="L122">
        <f>VLOOKUP(D122,[52]SP_2018!$D$8:$F$285,3,FALSE)</f>
        <v>86066536.150000006</v>
      </c>
      <c r="N122">
        <f>VLOOKUP(D122,[52]SP_2018!$D$8:$G$285,4,FALSE)</f>
        <v>86066.53615</v>
      </c>
    </row>
    <row r="123" spans="1:14" ht="15.75" x14ac:dyDescent="0.25">
      <c r="A123" s="51"/>
      <c r="B123" s="78"/>
      <c r="C123" s="78"/>
      <c r="D123" s="85" t="s">
        <v>1446</v>
      </c>
      <c r="E123" s="105" t="s">
        <v>1447</v>
      </c>
      <c r="F123" s="106">
        <f>VLOOKUP(D123,[51]SP_2018!$D$8:$F$285,3,FALSE)</f>
        <v>55146013.259999998</v>
      </c>
      <c r="G123" s="106">
        <v>55146.01326</v>
      </c>
      <c r="H123" s="106">
        <v>55661394</v>
      </c>
      <c r="I123" s="260">
        <v>55661.394</v>
      </c>
      <c r="J123" s="106">
        <f t="shared" si="1"/>
        <v>-515380.74000000209</v>
      </c>
      <c r="K123" t="s">
        <v>1214</v>
      </c>
      <c r="L123">
        <f>VLOOKUP(D123,[52]SP_2018!$D$8:$F$285,3,FALSE)</f>
        <v>55146013.259999998</v>
      </c>
      <c r="N123">
        <f>VLOOKUP(D123,[52]SP_2018!$D$8:$G$285,4,FALSE)</f>
        <v>55146.01326</v>
      </c>
    </row>
    <row r="124" spans="1:14" ht="15.75" x14ac:dyDescent="0.25">
      <c r="A124" s="51"/>
      <c r="B124" s="78" t="s">
        <v>1448</v>
      </c>
      <c r="C124" s="78" t="s">
        <v>164</v>
      </c>
      <c r="D124" s="85" t="s">
        <v>1449</v>
      </c>
      <c r="E124" s="101" t="s">
        <v>1450</v>
      </c>
      <c r="F124" s="102">
        <f>VLOOKUP(D124,[51]SP_2018!$D$8:$F$285,3,FALSE)</f>
        <v>0</v>
      </c>
      <c r="G124" s="102">
        <v>0</v>
      </c>
      <c r="H124" s="102">
        <v>0</v>
      </c>
      <c r="I124" s="258">
        <v>0</v>
      </c>
      <c r="J124" s="102">
        <f t="shared" si="1"/>
        <v>0</v>
      </c>
      <c r="K124" t="s">
        <v>1221</v>
      </c>
      <c r="L124">
        <f>VLOOKUP(D124,[52]SP_2018!$D$8:$F$285,3,FALSE)</f>
        <v>0</v>
      </c>
      <c r="N124">
        <f>VLOOKUP(D124,[52]SP_2018!$D$8:$G$285,4,FALSE)</f>
        <v>0</v>
      </c>
    </row>
    <row r="125" spans="1:14" ht="15.75" x14ac:dyDescent="0.25">
      <c r="A125" s="51"/>
      <c r="B125" s="78" t="s">
        <v>1448</v>
      </c>
      <c r="C125" s="78" t="s">
        <v>164</v>
      </c>
      <c r="D125" s="85" t="s">
        <v>1451</v>
      </c>
      <c r="E125" s="101" t="s">
        <v>1452</v>
      </c>
      <c r="F125" s="102">
        <f>VLOOKUP(D125,[51]SP_2018!$D$8:$F$285,3,FALSE)</f>
        <v>0</v>
      </c>
      <c r="G125" s="102">
        <v>0</v>
      </c>
      <c r="H125" s="102">
        <v>0</v>
      </c>
      <c r="I125" s="258">
        <v>0</v>
      </c>
      <c r="J125" s="102">
        <f t="shared" si="1"/>
        <v>0</v>
      </c>
      <c r="K125" t="s">
        <v>1221</v>
      </c>
      <c r="L125">
        <f>VLOOKUP(D125,[52]SP_2018!$D$8:$F$285,3,FALSE)</f>
        <v>0</v>
      </c>
      <c r="N125">
        <f>VLOOKUP(D125,[52]SP_2018!$D$8:$G$285,4,FALSE)</f>
        <v>0</v>
      </c>
    </row>
    <row r="126" spans="1:14" ht="15.75" x14ac:dyDescent="0.25">
      <c r="A126" s="51"/>
      <c r="B126" s="78" t="s">
        <v>1448</v>
      </c>
      <c r="C126" s="78" t="s">
        <v>164</v>
      </c>
      <c r="D126" s="85" t="s">
        <v>1453</v>
      </c>
      <c r="E126" s="101" t="s">
        <v>1454</v>
      </c>
      <c r="F126" s="102">
        <f>VLOOKUP(D126,[51]SP_2018!$D$8:$F$285,3,FALSE)</f>
        <v>45839385.43</v>
      </c>
      <c r="G126" s="102">
        <v>45839.385430000002</v>
      </c>
      <c r="H126" s="102">
        <v>45533424</v>
      </c>
      <c r="I126" s="258">
        <v>45533.423999999999</v>
      </c>
      <c r="J126" s="102">
        <f t="shared" si="1"/>
        <v>305961.4299999997</v>
      </c>
      <c r="K126" t="s">
        <v>1221</v>
      </c>
      <c r="L126">
        <f>VLOOKUP(D126,[52]SP_2018!$D$8:$F$285,3,FALSE)</f>
        <v>45839385.43</v>
      </c>
      <c r="N126">
        <f>VLOOKUP(D126,[52]SP_2018!$D$8:$G$285,4,FALSE)</f>
        <v>45839.385430000002</v>
      </c>
    </row>
    <row r="127" spans="1:14" ht="15.75" x14ac:dyDescent="0.25">
      <c r="A127" s="51"/>
      <c r="B127" s="78" t="s">
        <v>164</v>
      </c>
      <c r="C127" s="78" t="s">
        <v>164</v>
      </c>
      <c r="D127" s="85" t="s">
        <v>1455</v>
      </c>
      <c r="E127" s="101" t="s">
        <v>1456</v>
      </c>
      <c r="F127" s="102">
        <f>VLOOKUP(D127,[51]SP_2018!$D$8:$F$285,3,FALSE)</f>
        <v>0</v>
      </c>
      <c r="G127" s="102">
        <v>0</v>
      </c>
      <c r="H127" s="102">
        <v>0</v>
      </c>
      <c r="I127" s="258">
        <v>0</v>
      </c>
      <c r="J127" s="102">
        <f t="shared" si="1"/>
        <v>0</v>
      </c>
      <c r="K127" t="s">
        <v>1221</v>
      </c>
      <c r="L127">
        <f>VLOOKUP(D127,[52]SP_2018!$D$8:$F$285,3,FALSE)</f>
        <v>0</v>
      </c>
      <c r="N127">
        <f>VLOOKUP(D127,[52]SP_2018!$D$8:$G$285,4,FALSE)</f>
        <v>0</v>
      </c>
    </row>
    <row r="128" spans="1:14" ht="15.75" x14ac:dyDescent="0.25">
      <c r="A128" s="51"/>
      <c r="B128" s="78" t="s">
        <v>1419</v>
      </c>
      <c r="C128" s="78"/>
      <c r="D128" s="85" t="s">
        <v>1457</v>
      </c>
      <c r="E128" s="101" t="s">
        <v>1458</v>
      </c>
      <c r="F128" s="102">
        <f>VLOOKUP(D128,[51]SP_2018!$D$8:$F$285,3,FALSE)</f>
        <v>0</v>
      </c>
      <c r="G128" s="102">
        <v>0</v>
      </c>
      <c r="H128" s="102">
        <v>0</v>
      </c>
      <c r="I128" s="258">
        <v>0</v>
      </c>
      <c r="J128" s="102">
        <f t="shared" si="1"/>
        <v>0</v>
      </c>
      <c r="K128" t="s">
        <v>1221</v>
      </c>
      <c r="L128">
        <f>VLOOKUP(D128,[52]SP_2018!$D$8:$F$285,3,FALSE)</f>
        <v>0</v>
      </c>
      <c r="N128">
        <f>VLOOKUP(D128,[52]SP_2018!$D$8:$G$285,4,FALSE)</f>
        <v>0</v>
      </c>
    </row>
    <row r="129" spans="1:14" ht="15.75" x14ac:dyDescent="0.25">
      <c r="A129" s="51"/>
      <c r="B129" s="78" t="s">
        <v>1448</v>
      </c>
      <c r="C129" s="78" t="s">
        <v>164</v>
      </c>
      <c r="D129" s="85" t="s">
        <v>1459</v>
      </c>
      <c r="E129" s="101" t="s">
        <v>1460</v>
      </c>
      <c r="F129" s="102">
        <f>VLOOKUP(D129,[51]SP_2018!$D$8:$F$285,3,FALSE)</f>
        <v>0</v>
      </c>
      <c r="G129" s="102">
        <v>0</v>
      </c>
      <c r="H129" s="102">
        <v>0</v>
      </c>
      <c r="I129" s="258">
        <v>0</v>
      </c>
      <c r="J129" s="102">
        <f t="shared" si="1"/>
        <v>0</v>
      </c>
      <c r="K129" t="s">
        <v>1221</v>
      </c>
      <c r="L129">
        <f>VLOOKUP(D129,[52]SP_2018!$D$8:$F$285,3,FALSE)</f>
        <v>0</v>
      </c>
      <c r="N129">
        <f>VLOOKUP(D129,[52]SP_2018!$D$8:$G$285,4,FALSE)</f>
        <v>0</v>
      </c>
    </row>
    <row r="130" spans="1:14" ht="15.75" x14ac:dyDescent="0.25">
      <c r="A130" s="51"/>
      <c r="B130" s="78" t="s">
        <v>1448</v>
      </c>
      <c r="C130" s="78" t="s">
        <v>164</v>
      </c>
      <c r="D130" s="85" t="s">
        <v>1461</v>
      </c>
      <c r="E130" s="101" t="s">
        <v>1462</v>
      </c>
      <c r="F130" s="102">
        <f>VLOOKUP(D130,[51]SP_2018!$D$8:$F$285,3,FALSE)</f>
        <v>0</v>
      </c>
      <c r="G130" s="102">
        <v>0</v>
      </c>
      <c r="H130" s="102">
        <v>0</v>
      </c>
      <c r="I130" s="258">
        <v>0</v>
      </c>
      <c r="J130" s="102">
        <f t="shared" si="1"/>
        <v>0</v>
      </c>
      <c r="K130" t="s">
        <v>1221</v>
      </c>
      <c r="L130">
        <f>VLOOKUP(D130,[52]SP_2018!$D$8:$F$285,3,FALSE)</f>
        <v>0</v>
      </c>
      <c r="N130">
        <f>VLOOKUP(D130,[52]SP_2018!$D$8:$G$285,4,FALSE)</f>
        <v>0</v>
      </c>
    </row>
    <row r="131" spans="1:14" ht="15.75" x14ac:dyDescent="0.25">
      <c r="A131" s="51"/>
      <c r="B131" s="78" t="s">
        <v>1448</v>
      </c>
      <c r="C131" s="78" t="s">
        <v>164</v>
      </c>
      <c r="D131" s="85" t="s">
        <v>1463</v>
      </c>
      <c r="E131" s="101" t="s">
        <v>1464</v>
      </c>
      <c r="F131" s="102">
        <f>VLOOKUP(D131,[51]SP_2018!$D$8:$F$285,3,FALSE)</f>
        <v>0</v>
      </c>
      <c r="G131" s="102">
        <v>0</v>
      </c>
      <c r="H131" s="102">
        <v>0</v>
      </c>
      <c r="I131" s="258">
        <v>0</v>
      </c>
      <c r="J131" s="102">
        <f t="shared" si="1"/>
        <v>0</v>
      </c>
      <c r="K131" t="s">
        <v>1221</v>
      </c>
      <c r="L131">
        <f>VLOOKUP(D131,[52]SP_2018!$D$8:$F$285,3,FALSE)</f>
        <v>0</v>
      </c>
      <c r="N131">
        <f>VLOOKUP(D131,[52]SP_2018!$D$8:$G$285,4,FALSE)</f>
        <v>0</v>
      </c>
    </row>
    <row r="132" spans="1:14" ht="15.75" x14ac:dyDescent="0.25">
      <c r="A132" s="51"/>
      <c r="B132" s="78" t="s">
        <v>1448</v>
      </c>
      <c r="C132" s="78" t="s">
        <v>164</v>
      </c>
      <c r="D132" s="85" t="s">
        <v>1465</v>
      </c>
      <c r="E132" s="101" t="s">
        <v>1466</v>
      </c>
      <c r="F132" s="102">
        <f>VLOOKUP(D132,[51]SP_2018!$D$8:$F$285,3,FALSE)</f>
        <v>9306627.8300000001</v>
      </c>
      <c r="G132" s="102">
        <v>9306.6278299999994</v>
      </c>
      <c r="H132" s="102">
        <v>10127970</v>
      </c>
      <c r="I132" s="258">
        <v>10127.969999999999</v>
      </c>
      <c r="J132" s="102">
        <f t="shared" si="1"/>
        <v>-821342.16999999993</v>
      </c>
      <c r="K132" t="s">
        <v>1221</v>
      </c>
      <c r="L132">
        <f>VLOOKUP(D132,[52]SP_2018!$D$8:$F$285,3,FALSE)</f>
        <v>9306627.8300000001</v>
      </c>
      <c r="N132">
        <f>VLOOKUP(D132,[52]SP_2018!$D$8:$G$285,4,FALSE)</f>
        <v>9306.6278299999994</v>
      </c>
    </row>
    <row r="133" spans="1:14" ht="15.75" x14ac:dyDescent="0.25">
      <c r="A133" s="51"/>
      <c r="B133" s="78" t="s">
        <v>1448</v>
      </c>
      <c r="C133" s="78" t="s">
        <v>164</v>
      </c>
      <c r="D133" s="85" t="s">
        <v>1467</v>
      </c>
      <c r="E133" s="101" t="s">
        <v>1468</v>
      </c>
      <c r="F133" s="102">
        <f>VLOOKUP(D133,[51]SP_2018!$D$8:$F$285,3,FALSE)</f>
        <v>0</v>
      </c>
      <c r="G133" s="102">
        <v>0</v>
      </c>
      <c r="H133" s="102">
        <v>0</v>
      </c>
      <c r="I133" s="258">
        <v>0</v>
      </c>
      <c r="J133" s="102">
        <f t="shared" si="1"/>
        <v>0</v>
      </c>
      <c r="K133" t="s">
        <v>1221</v>
      </c>
      <c r="L133">
        <f>VLOOKUP(D133,[52]SP_2018!$D$8:$F$285,3,FALSE)</f>
        <v>0</v>
      </c>
      <c r="N133">
        <f>VLOOKUP(D133,[52]SP_2018!$D$8:$G$285,4,FALSE)</f>
        <v>0</v>
      </c>
    </row>
    <row r="134" spans="1:14" ht="15.75" x14ac:dyDescent="0.25">
      <c r="A134" s="51"/>
      <c r="B134" s="107"/>
      <c r="C134" s="107"/>
      <c r="D134" s="85" t="s">
        <v>1469</v>
      </c>
      <c r="E134" s="103" t="s">
        <v>1470</v>
      </c>
      <c r="F134" s="104">
        <f>VLOOKUP(D134,[51]SP_2018!$D$8:$F$285,3,FALSE)</f>
        <v>30920522.890000001</v>
      </c>
      <c r="G134" s="104">
        <v>30920.52289</v>
      </c>
      <c r="H134" s="104">
        <v>25113019</v>
      </c>
      <c r="I134" s="259">
        <v>25113.019</v>
      </c>
      <c r="J134" s="104">
        <f t="shared" si="1"/>
        <v>5807503.8900000006</v>
      </c>
      <c r="K134" t="s">
        <v>1214</v>
      </c>
      <c r="L134">
        <f>VLOOKUP(D134,[52]SP_2018!$D$8:$F$285,3,FALSE)</f>
        <v>30920522.890000001</v>
      </c>
      <c r="N134">
        <f>VLOOKUP(D134,[52]SP_2018!$D$8:$G$285,4,FALSE)</f>
        <v>30920.52289</v>
      </c>
    </row>
    <row r="135" spans="1:14" ht="15.75" x14ac:dyDescent="0.25">
      <c r="A135" s="51"/>
      <c r="B135" s="108" t="s">
        <v>1448</v>
      </c>
      <c r="C135" s="108" t="s">
        <v>164</v>
      </c>
      <c r="D135" s="109" t="s">
        <v>1471</v>
      </c>
      <c r="E135" s="110" t="s">
        <v>1472</v>
      </c>
      <c r="F135" s="111">
        <f>VLOOKUP(D135,[51]SP_2018!$D$8:$F$285,3,FALSE)</f>
        <v>30920522.890000001</v>
      </c>
      <c r="G135" s="111">
        <v>30920.52289</v>
      </c>
      <c r="H135" s="111">
        <v>25113019</v>
      </c>
      <c r="I135" s="261">
        <v>25113.019</v>
      </c>
      <c r="J135" s="111">
        <f t="shared" si="1"/>
        <v>5807503.8900000006</v>
      </c>
      <c r="K135" t="s">
        <v>1221</v>
      </c>
      <c r="L135">
        <f>VLOOKUP(D135,[52]SP_2018!$D$8:$F$285,3,FALSE)</f>
        <v>30920522.890000001</v>
      </c>
      <c r="N135">
        <f>VLOOKUP(D135,[52]SP_2018!$D$8:$G$285,4,FALSE)</f>
        <v>30920.52289</v>
      </c>
    </row>
    <row r="136" spans="1:14" ht="15.75" x14ac:dyDescent="0.25">
      <c r="A136" s="51"/>
      <c r="B136" s="78" t="s">
        <v>1448</v>
      </c>
      <c r="C136" s="78" t="s">
        <v>164</v>
      </c>
      <c r="D136" s="85" t="s">
        <v>1473</v>
      </c>
      <c r="E136" s="101" t="s">
        <v>1474</v>
      </c>
      <c r="F136" s="102">
        <f>VLOOKUP(D136,[51]SP_2018!$D$8:$F$285,3,FALSE)</f>
        <v>0</v>
      </c>
      <c r="G136" s="102">
        <v>0</v>
      </c>
      <c r="H136" s="102">
        <v>0</v>
      </c>
      <c r="I136" s="258">
        <v>0</v>
      </c>
      <c r="J136" s="102">
        <f t="shared" ref="J136:J199" si="2">+F136-H136</f>
        <v>0</v>
      </c>
      <c r="K136" t="s">
        <v>1221</v>
      </c>
      <c r="L136">
        <f>VLOOKUP(D136,[52]SP_2018!$D$8:$F$285,3,FALSE)</f>
        <v>0</v>
      </c>
      <c r="N136">
        <f>VLOOKUP(D136,[52]SP_2018!$D$8:$G$285,4,FALSE)</f>
        <v>0</v>
      </c>
    </row>
    <row r="137" spans="1:14" ht="15.75" x14ac:dyDescent="0.25">
      <c r="A137" s="51"/>
      <c r="B137" s="78" t="s">
        <v>1448</v>
      </c>
      <c r="C137" s="78" t="s">
        <v>164</v>
      </c>
      <c r="D137" s="85" t="s">
        <v>1475</v>
      </c>
      <c r="E137" s="101" t="s">
        <v>1476</v>
      </c>
      <c r="F137" s="102">
        <f>VLOOKUP(D137,[51]SP_2018!$D$8:$F$285,3,FALSE)</f>
        <v>0</v>
      </c>
      <c r="G137" s="102">
        <v>0</v>
      </c>
      <c r="H137" s="102">
        <v>0</v>
      </c>
      <c r="I137" s="258">
        <v>0</v>
      </c>
      <c r="J137" s="102">
        <f t="shared" si="2"/>
        <v>0</v>
      </c>
      <c r="K137" t="s">
        <v>1221</v>
      </c>
      <c r="L137">
        <f>VLOOKUP(D137,[52]SP_2018!$D$8:$F$285,3,FALSE)</f>
        <v>0</v>
      </c>
      <c r="N137">
        <f>VLOOKUP(D137,[52]SP_2018!$D$8:$G$285,4,FALSE)</f>
        <v>0</v>
      </c>
    </row>
    <row r="138" spans="1:14" ht="15.75" x14ac:dyDescent="0.25">
      <c r="A138" s="51"/>
      <c r="B138" s="78" t="s">
        <v>1448</v>
      </c>
      <c r="C138" s="78" t="s">
        <v>164</v>
      </c>
      <c r="D138" s="85" t="s">
        <v>1477</v>
      </c>
      <c r="E138" s="101" t="s">
        <v>1478</v>
      </c>
      <c r="F138" s="102">
        <f>VLOOKUP(D138,[51]SP_2018!$D$8:$F$285,3,FALSE)</f>
        <v>0</v>
      </c>
      <c r="G138" s="102">
        <v>0</v>
      </c>
      <c r="H138" s="102">
        <v>0</v>
      </c>
      <c r="I138" s="258">
        <v>0</v>
      </c>
      <c r="J138" s="102">
        <f t="shared" si="2"/>
        <v>0</v>
      </c>
      <c r="K138" t="s">
        <v>1221</v>
      </c>
      <c r="L138">
        <f>VLOOKUP(D138,[52]SP_2018!$D$8:$F$285,3,FALSE)</f>
        <v>0</v>
      </c>
      <c r="N138">
        <f>VLOOKUP(D138,[52]SP_2018!$D$8:$G$285,4,FALSE)</f>
        <v>0</v>
      </c>
    </row>
    <row r="139" spans="1:14" ht="15.75" x14ac:dyDescent="0.25">
      <c r="A139" s="51"/>
      <c r="B139" s="108" t="s">
        <v>1448</v>
      </c>
      <c r="C139" s="108" t="s">
        <v>164</v>
      </c>
      <c r="D139" s="109" t="s">
        <v>1479</v>
      </c>
      <c r="E139" s="110" t="s">
        <v>1480</v>
      </c>
      <c r="F139" s="111">
        <f>VLOOKUP(D139,[51]SP_2018!$D$8:$F$285,3,FALSE)</f>
        <v>0</v>
      </c>
      <c r="G139" s="111">
        <v>0</v>
      </c>
      <c r="H139" s="111">
        <v>0</v>
      </c>
      <c r="I139" s="261">
        <v>0</v>
      </c>
      <c r="J139" s="111">
        <f t="shared" si="2"/>
        <v>0</v>
      </c>
      <c r="K139" t="s">
        <v>1221</v>
      </c>
      <c r="L139">
        <f>VLOOKUP(D139,[52]SP_2018!$D$8:$F$285,3,FALSE)</f>
        <v>0</v>
      </c>
      <c r="N139">
        <f>VLOOKUP(D139,[52]SP_2018!$D$8:$G$285,4,FALSE)</f>
        <v>0</v>
      </c>
    </row>
    <row r="140" spans="1:14" ht="15.75" x14ac:dyDescent="0.25">
      <c r="A140" s="51"/>
      <c r="B140" s="78"/>
      <c r="C140" s="78"/>
      <c r="D140" s="82" t="s">
        <v>1481</v>
      </c>
      <c r="E140" s="98" t="s">
        <v>1482</v>
      </c>
      <c r="F140" s="99">
        <f>VLOOKUP(D140,[51]SP_2018!$D$8:$F$285,3,FALSE)</f>
        <v>2735337.8499999996</v>
      </c>
      <c r="G140" s="99">
        <v>2735.3378499999994</v>
      </c>
      <c r="H140" s="99">
        <v>5245166</v>
      </c>
      <c r="I140" s="257">
        <v>5245.1660000000002</v>
      </c>
      <c r="J140" s="99">
        <f t="shared" si="2"/>
        <v>-2509828.1500000004</v>
      </c>
      <c r="K140" t="s">
        <v>1221</v>
      </c>
      <c r="L140">
        <f>VLOOKUP(D140,[52]SP_2018!$D$8:$F$285,3,FALSE)</f>
        <v>2735337.8499999996</v>
      </c>
      <c r="N140">
        <f>VLOOKUP(D140,[52]SP_2018!$D$8:$G$285,4,FALSE)</f>
        <v>2735.3378499999994</v>
      </c>
    </row>
    <row r="141" spans="1:14" ht="15.75" x14ac:dyDescent="0.25">
      <c r="A141" s="51"/>
      <c r="B141" s="112"/>
      <c r="C141" s="112"/>
      <c r="D141" s="82" t="s">
        <v>1483</v>
      </c>
      <c r="E141" s="98" t="s">
        <v>1484</v>
      </c>
      <c r="F141" s="99">
        <f>VLOOKUP(D141,[51]SP_2018!$D$8:$F$285,3,FALSE)</f>
        <v>2143028.92</v>
      </c>
      <c r="G141" s="99">
        <v>2143.0289199999997</v>
      </c>
      <c r="H141" s="99">
        <v>939251.57000000007</v>
      </c>
      <c r="I141" s="257">
        <v>939.25157000000002</v>
      </c>
      <c r="J141" s="99">
        <f t="shared" si="2"/>
        <v>1203777.3499999999</v>
      </c>
      <c r="K141" t="s">
        <v>1214</v>
      </c>
      <c r="L141">
        <f>VLOOKUP(D141,[52]SP_2018!$D$8:$F$285,3,FALSE)</f>
        <v>2143028.92</v>
      </c>
      <c r="N141">
        <f>VLOOKUP(D141,[52]SP_2018!$D$8:$G$285,4,FALSE)</f>
        <v>2143.0289199999997</v>
      </c>
    </row>
    <row r="142" spans="1:14" ht="15.75" x14ac:dyDescent="0.25">
      <c r="A142" s="51"/>
      <c r="B142" s="78"/>
      <c r="C142" s="78"/>
      <c r="D142" s="85" t="s">
        <v>1485</v>
      </c>
      <c r="E142" s="103" t="s">
        <v>1486</v>
      </c>
      <c r="F142" s="104">
        <f>VLOOKUP(D142,[51]SP_2018!$D$8:$F$285,3,FALSE)</f>
        <v>2065590.86</v>
      </c>
      <c r="G142" s="104">
        <v>2065.5908600000002</v>
      </c>
      <c r="H142" s="104">
        <v>933718.11</v>
      </c>
      <c r="I142" s="259">
        <v>933.71811000000002</v>
      </c>
      <c r="J142" s="104">
        <f t="shared" si="2"/>
        <v>1131872.75</v>
      </c>
      <c r="K142" t="s">
        <v>1214</v>
      </c>
      <c r="L142">
        <f>VLOOKUP(D142,[52]SP_2018!$D$8:$F$285,3,FALSE)</f>
        <v>2065590.86</v>
      </c>
      <c r="N142">
        <f>VLOOKUP(D142,[52]SP_2018!$D$8:$G$285,4,FALSE)</f>
        <v>2065.5908600000002</v>
      </c>
    </row>
    <row r="143" spans="1:14" ht="15.75" x14ac:dyDescent="0.25">
      <c r="A143" s="51"/>
      <c r="B143" s="78" t="s">
        <v>164</v>
      </c>
      <c r="C143" s="78" t="s">
        <v>111</v>
      </c>
      <c r="D143" s="113" t="s">
        <v>1487</v>
      </c>
      <c r="E143" s="114" t="s">
        <v>1488</v>
      </c>
      <c r="F143" s="102">
        <f>VLOOKUP(D143,[51]SP_2018!$D$8:$F$285,3,FALSE)</f>
        <v>0</v>
      </c>
      <c r="G143" s="102">
        <v>0</v>
      </c>
      <c r="H143" s="102">
        <v>0</v>
      </c>
      <c r="I143" s="258">
        <v>0</v>
      </c>
      <c r="J143" s="102">
        <f t="shared" si="2"/>
        <v>0</v>
      </c>
      <c r="K143" t="s">
        <v>1221</v>
      </c>
      <c r="L143">
        <f>VLOOKUP(D143,[52]SP_2018!$D$8:$F$285,3,FALSE)</f>
        <v>0</v>
      </c>
      <c r="N143">
        <f>VLOOKUP(D143,[52]SP_2018!$D$8:$G$285,4,FALSE)</f>
        <v>0</v>
      </c>
    </row>
    <row r="144" spans="1:14" ht="24" x14ac:dyDescent="0.25">
      <c r="A144" s="51"/>
      <c r="B144" s="78" t="s">
        <v>1448</v>
      </c>
      <c r="C144" s="78" t="s">
        <v>111</v>
      </c>
      <c r="D144" s="113" t="s">
        <v>1489</v>
      </c>
      <c r="E144" s="115" t="s">
        <v>1490</v>
      </c>
      <c r="F144" s="102">
        <f>VLOOKUP(D144,[51]SP_2018!$D$8:$F$285,3,FALSE)</f>
        <v>0</v>
      </c>
      <c r="G144" s="102">
        <v>0</v>
      </c>
      <c r="H144" s="102">
        <v>0</v>
      </c>
      <c r="I144" s="258">
        <v>0</v>
      </c>
      <c r="J144" s="102">
        <f t="shared" si="2"/>
        <v>0</v>
      </c>
      <c r="K144" t="s">
        <v>1221</v>
      </c>
      <c r="L144">
        <f>VLOOKUP(D144,[52]SP_2018!$D$8:$F$285,3,FALSE)</f>
        <v>0</v>
      </c>
      <c r="N144">
        <f>VLOOKUP(D144,[52]SP_2018!$D$8:$G$285,4,FALSE)</f>
        <v>0</v>
      </c>
    </row>
    <row r="145" spans="1:14" ht="15.75" x14ac:dyDescent="0.25">
      <c r="A145" s="51"/>
      <c r="B145" s="78" t="s">
        <v>1448</v>
      </c>
      <c r="C145" s="78" t="s">
        <v>111</v>
      </c>
      <c r="D145" s="113" t="s">
        <v>1491</v>
      </c>
      <c r="E145" s="114" t="s">
        <v>1492</v>
      </c>
      <c r="F145" s="102">
        <f>VLOOKUP(D145,[51]SP_2018!$D$8:$F$285,3,FALSE)</f>
        <v>2065590.86</v>
      </c>
      <c r="G145" s="102">
        <v>2065.5908600000002</v>
      </c>
      <c r="H145" s="102">
        <v>933718.11</v>
      </c>
      <c r="I145" s="258">
        <v>933.71811000000002</v>
      </c>
      <c r="J145" s="102">
        <f t="shared" si="2"/>
        <v>1131872.75</v>
      </c>
      <c r="K145" t="s">
        <v>1221</v>
      </c>
      <c r="L145">
        <f>VLOOKUP(D145,[52]SP_2018!$D$8:$F$285,3,FALSE)</f>
        <v>2065590.86</v>
      </c>
      <c r="N145">
        <f>VLOOKUP(D145,[52]SP_2018!$D$8:$G$285,4,FALSE)</f>
        <v>2065.5908600000002</v>
      </c>
    </row>
    <row r="146" spans="1:14" ht="15.75" x14ac:dyDescent="0.25">
      <c r="A146" s="51"/>
      <c r="B146" s="78" t="s">
        <v>1448</v>
      </c>
      <c r="C146" s="78" t="s">
        <v>164</v>
      </c>
      <c r="D146" s="85" t="s">
        <v>1493</v>
      </c>
      <c r="E146" s="103" t="s">
        <v>1494</v>
      </c>
      <c r="F146" s="104">
        <f>VLOOKUP(D146,[51]SP_2018!$D$8:$F$285,3,FALSE)</f>
        <v>0</v>
      </c>
      <c r="G146" s="104">
        <v>0</v>
      </c>
      <c r="H146" s="104">
        <v>0</v>
      </c>
      <c r="I146" s="259">
        <v>0</v>
      </c>
      <c r="J146" s="104">
        <f t="shared" si="2"/>
        <v>0</v>
      </c>
      <c r="K146" t="s">
        <v>1221</v>
      </c>
      <c r="L146">
        <f>VLOOKUP(D146,[52]SP_2018!$D$8:$F$285,3,FALSE)</f>
        <v>0</v>
      </c>
      <c r="N146">
        <f>VLOOKUP(D146,[52]SP_2018!$D$8:$G$285,4,FALSE)</f>
        <v>0</v>
      </c>
    </row>
    <row r="147" spans="1:14" ht="15.75" x14ac:dyDescent="0.25">
      <c r="A147" s="51"/>
      <c r="B147" s="78" t="s">
        <v>1419</v>
      </c>
      <c r="C147" s="78"/>
      <c r="D147" s="85" t="s">
        <v>1495</v>
      </c>
      <c r="E147" s="116" t="s">
        <v>1496</v>
      </c>
      <c r="F147" s="104">
        <f>VLOOKUP(D147,[51]SP_2018!$D$8:$F$285,3,FALSE)</f>
        <v>77438.06</v>
      </c>
      <c r="G147" s="104">
        <v>77.438059999999993</v>
      </c>
      <c r="H147" s="104">
        <v>5533.46</v>
      </c>
      <c r="I147" s="259">
        <v>5.5334599999999998</v>
      </c>
      <c r="J147" s="104">
        <f t="shared" si="2"/>
        <v>71904.599999999991</v>
      </c>
      <c r="K147" t="s">
        <v>1221</v>
      </c>
      <c r="L147">
        <f>VLOOKUP(D147,[52]SP_2018!$D$8:$F$285,3,FALSE)</f>
        <v>77438.06</v>
      </c>
      <c r="N147">
        <f>VLOOKUP(D147,[52]SP_2018!$D$8:$G$285,4,FALSE)</f>
        <v>77.438059999999993</v>
      </c>
    </row>
    <row r="148" spans="1:14" ht="15.75" x14ac:dyDescent="0.25">
      <c r="A148" s="51"/>
      <c r="B148" s="78"/>
      <c r="C148" s="78"/>
      <c r="D148" s="82" t="s">
        <v>1497</v>
      </c>
      <c r="E148" s="98" t="s">
        <v>1498</v>
      </c>
      <c r="F148" s="99">
        <f>VLOOKUP(D148,[51]SP_2018!$D$8:$F$285,3,FALSE)</f>
        <v>837002.66</v>
      </c>
      <c r="G148" s="99">
        <v>837.00265999999999</v>
      </c>
      <c r="H148" s="99">
        <v>611555.44999999995</v>
      </c>
      <c r="I148" s="257">
        <v>611.55544999999995</v>
      </c>
      <c r="J148" s="99">
        <f t="shared" si="2"/>
        <v>225447.21000000008</v>
      </c>
      <c r="K148" t="s">
        <v>1214</v>
      </c>
      <c r="L148">
        <f>VLOOKUP(D148,[52]SP_2018!$D$8:$F$285,3,FALSE)</f>
        <v>837002.66</v>
      </c>
      <c r="N148">
        <f>VLOOKUP(D148,[52]SP_2018!$D$8:$G$285,4,FALSE)</f>
        <v>837.00265999999999</v>
      </c>
    </row>
    <row r="149" spans="1:14" ht="15.75" x14ac:dyDescent="0.25">
      <c r="A149" s="51"/>
      <c r="B149" s="78"/>
      <c r="C149" s="78"/>
      <c r="D149" s="85" t="s">
        <v>1499</v>
      </c>
      <c r="E149" s="101" t="s">
        <v>1500</v>
      </c>
      <c r="F149" s="102">
        <f>VLOOKUP(D149,[51]SP_2018!$D$8:$F$285,3,FALSE)</f>
        <v>55</v>
      </c>
      <c r="G149" s="102">
        <v>5.5E-2</v>
      </c>
      <c r="H149" s="102">
        <v>393.6</v>
      </c>
      <c r="I149" s="258">
        <v>0.39360000000000001</v>
      </c>
      <c r="J149" s="102">
        <f t="shared" si="2"/>
        <v>-338.6</v>
      </c>
      <c r="K149" t="s">
        <v>1221</v>
      </c>
      <c r="L149">
        <f>VLOOKUP(D149,[52]SP_2018!$D$8:$F$285,3,FALSE)</f>
        <v>55</v>
      </c>
      <c r="N149">
        <f>VLOOKUP(D149,[52]SP_2018!$D$8:$G$285,4,FALSE)</f>
        <v>5.5E-2</v>
      </c>
    </row>
    <row r="150" spans="1:14" ht="15.75" x14ac:dyDescent="0.25">
      <c r="A150" s="51"/>
      <c r="B150" s="78"/>
      <c r="C150" s="78"/>
      <c r="D150" s="85" t="s">
        <v>1501</v>
      </c>
      <c r="E150" s="101" t="s">
        <v>1502</v>
      </c>
      <c r="F150" s="102">
        <f>VLOOKUP(D150,[51]SP_2018!$D$8:$F$285,3,FALSE)</f>
        <v>0</v>
      </c>
      <c r="G150" s="102">
        <v>0</v>
      </c>
      <c r="H150" s="102">
        <v>0</v>
      </c>
      <c r="I150" s="258">
        <v>0</v>
      </c>
      <c r="J150" s="102">
        <f t="shared" si="2"/>
        <v>0</v>
      </c>
      <c r="K150" t="s">
        <v>1221</v>
      </c>
      <c r="L150">
        <f>VLOOKUP(D150,[52]SP_2018!$D$8:$F$285,3,FALSE)</f>
        <v>0</v>
      </c>
      <c r="N150">
        <f>VLOOKUP(D150,[52]SP_2018!$D$8:$G$285,4,FALSE)</f>
        <v>0</v>
      </c>
    </row>
    <row r="151" spans="1:14" ht="15.75" x14ac:dyDescent="0.25">
      <c r="A151" s="51"/>
      <c r="B151" s="78"/>
      <c r="C151" s="78"/>
      <c r="D151" s="85" t="s">
        <v>1503</v>
      </c>
      <c r="E151" s="101" t="s">
        <v>1504</v>
      </c>
      <c r="F151" s="102">
        <f>VLOOKUP(D151,[51]SP_2018!$D$8:$F$285,3,FALSE)</f>
        <v>836947.66</v>
      </c>
      <c r="G151" s="102">
        <v>836.94766000000004</v>
      </c>
      <c r="H151" s="102">
        <v>611161.85</v>
      </c>
      <c r="I151" s="258">
        <v>611.16184999999996</v>
      </c>
      <c r="J151" s="102">
        <f t="shared" si="2"/>
        <v>225785.81000000006</v>
      </c>
      <c r="K151" t="s">
        <v>1221</v>
      </c>
      <c r="L151">
        <f>VLOOKUP(D151,[52]SP_2018!$D$8:$F$285,3,FALSE)</f>
        <v>836947.66</v>
      </c>
      <c r="N151">
        <f>VLOOKUP(D151,[52]SP_2018!$D$8:$G$285,4,FALSE)</f>
        <v>836.94766000000004</v>
      </c>
    </row>
    <row r="152" spans="1:14" ht="15.75" x14ac:dyDescent="0.25">
      <c r="A152" s="51"/>
      <c r="B152" s="78"/>
      <c r="C152" s="78"/>
      <c r="D152" s="82" t="s">
        <v>1505</v>
      </c>
      <c r="E152" s="98" t="s">
        <v>1506</v>
      </c>
      <c r="F152" s="99">
        <f>VLOOKUP(D152,[51]SP_2018!$D$8:$F$285,3,FALSE)</f>
        <v>284318.45999999996</v>
      </c>
      <c r="G152" s="99">
        <v>284.31845999999996</v>
      </c>
      <c r="H152" s="99">
        <v>692980.53</v>
      </c>
      <c r="I152" s="257">
        <v>692.98053000000004</v>
      </c>
      <c r="J152" s="99">
        <f t="shared" si="2"/>
        <v>-408662.07000000007</v>
      </c>
      <c r="K152" t="s">
        <v>1221</v>
      </c>
      <c r="L152">
        <f>VLOOKUP(D152,[52]SP_2018!$D$8:$F$285,3,FALSE)</f>
        <v>284318.45999999996</v>
      </c>
      <c r="N152">
        <f>VLOOKUP(D152,[52]SP_2018!$D$8:$G$285,4,FALSE)</f>
        <v>284.31845999999996</v>
      </c>
    </row>
    <row r="153" spans="1:14" ht="15.75" x14ac:dyDescent="0.25">
      <c r="A153" s="51"/>
      <c r="B153" s="78"/>
      <c r="C153" s="78"/>
      <c r="D153" s="82" t="s">
        <v>1507</v>
      </c>
      <c r="E153" s="98" t="s">
        <v>1508</v>
      </c>
      <c r="F153" s="99">
        <f>VLOOKUP(D153,[51]SP_2018!$D$8:$F$285,3,FALSE)</f>
        <v>13156027.48</v>
      </c>
      <c r="G153" s="99">
        <v>13156.027480000001</v>
      </c>
      <c r="H153" s="99">
        <v>4533584.29</v>
      </c>
      <c r="I153" s="257">
        <v>4533.5842899999998</v>
      </c>
      <c r="J153" s="99">
        <f t="shared" si="2"/>
        <v>8622443.1900000013</v>
      </c>
      <c r="K153" t="s">
        <v>1214</v>
      </c>
      <c r="L153">
        <f>VLOOKUP(D153,[52]SP_2018!$D$8:$F$285,3,FALSE)</f>
        <v>13156027.48</v>
      </c>
      <c r="N153">
        <f>VLOOKUP(D153,[52]SP_2018!$D$8:$G$285,4,FALSE)</f>
        <v>13156.027480000001</v>
      </c>
    </row>
    <row r="154" spans="1:14" ht="15.75" x14ac:dyDescent="0.25">
      <c r="A154" s="51"/>
      <c r="B154" s="78"/>
      <c r="C154" s="78"/>
      <c r="D154" s="85" t="s">
        <v>1509</v>
      </c>
      <c r="E154" s="101" t="s">
        <v>1510</v>
      </c>
      <c r="F154" s="102">
        <f>VLOOKUP(D154,[51]SP_2018!$D$8:$F$285,3,FALSE)</f>
        <v>694428.57000000007</v>
      </c>
      <c r="G154" s="102">
        <v>694.42857000000004</v>
      </c>
      <c r="H154" s="102">
        <v>729196.46</v>
      </c>
      <c r="I154" s="258">
        <v>729.19646</v>
      </c>
      <c r="J154" s="102">
        <f t="shared" si="2"/>
        <v>-34767.889999999898</v>
      </c>
      <c r="K154" t="s">
        <v>1221</v>
      </c>
      <c r="L154">
        <f>VLOOKUP(D154,[52]SP_2018!$D$8:$F$285,3,FALSE)</f>
        <v>694428.57000000007</v>
      </c>
      <c r="N154">
        <f>VLOOKUP(D154,[52]SP_2018!$D$8:$G$285,4,FALSE)</f>
        <v>694.42857000000004</v>
      </c>
    </row>
    <row r="155" spans="1:14" ht="15.75" x14ac:dyDescent="0.25">
      <c r="A155" s="51"/>
      <c r="B155" s="78"/>
      <c r="C155" s="78"/>
      <c r="D155" s="85" t="s">
        <v>1511</v>
      </c>
      <c r="E155" s="101" t="s">
        <v>1512</v>
      </c>
      <c r="F155" s="102">
        <f>VLOOKUP(D155,[51]SP_2018!$D$8:$F$285,3,FALSE)</f>
        <v>0</v>
      </c>
      <c r="G155" s="102">
        <v>0</v>
      </c>
      <c r="H155" s="102">
        <v>0</v>
      </c>
      <c r="I155" s="258">
        <v>0</v>
      </c>
      <c r="J155" s="102">
        <f t="shared" si="2"/>
        <v>0</v>
      </c>
      <c r="K155" t="s">
        <v>1221</v>
      </c>
      <c r="L155">
        <f>VLOOKUP(D155,[52]SP_2018!$D$8:$F$285,3,FALSE)</f>
        <v>0</v>
      </c>
      <c r="N155">
        <f>VLOOKUP(D155,[52]SP_2018!$D$8:$G$285,4,FALSE)</f>
        <v>0</v>
      </c>
    </row>
    <row r="156" spans="1:14" ht="15.75" x14ac:dyDescent="0.25">
      <c r="A156" s="51"/>
      <c r="B156" s="78"/>
      <c r="C156" s="78"/>
      <c r="D156" s="85" t="s">
        <v>1513</v>
      </c>
      <c r="E156" s="101" t="s">
        <v>1514</v>
      </c>
      <c r="F156" s="102">
        <f>VLOOKUP(D156,[51]SP_2018!$D$8:$F$285,3,FALSE)</f>
        <v>8523.2199999999993</v>
      </c>
      <c r="G156" s="102">
        <v>8.5232199999999985</v>
      </c>
      <c r="H156" s="102">
        <v>31866.98</v>
      </c>
      <c r="I156" s="258">
        <v>31.866979999999998</v>
      </c>
      <c r="J156" s="102">
        <f t="shared" si="2"/>
        <v>-23343.760000000002</v>
      </c>
      <c r="K156" t="s">
        <v>1221</v>
      </c>
      <c r="L156">
        <f>VLOOKUP(D156,[52]SP_2018!$D$8:$F$285,3,FALSE)</f>
        <v>8523.2199999999993</v>
      </c>
      <c r="N156">
        <f>VLOOKUP(D156,[52]SP_2018!$D$8:$G$285,4,FALSE)</f>
        <v>8.5232199999999985</v>
      </c>
    </row>
    <row r="157" spans="1:14" ht="15.75" x14ac:dyDescent="0.25">
      <c r="A157" s="51"/>
      <c r="B157" s="78"/>
      <c r="C157" s="78"/>
      <c r="D157" s="85" t="s">
        <v>1515</v>
      </c>
      <c r="E157" s="101" t="s">
        <v>1516</v>
      </c>
      <c r="F157" s="102">
        <f>VLOOKUP(D157,[51]SP_2018!$D$8:$F$285,3,FALSE)</f>
        <v>0</v>
      </c>
      <c r="G157" s="102">
        <v>0</v>
      </c>
      <c r="H157" s="102">
        <v>0</v>
      </c>
      <c r="I157" s="258">
        <v>0</v>
      </c>
      <c r="J157" s="102">
        <f t="shared" si="2"/>
        <v>0</v>
      </c>
      <c r="K157" t="s">
        <v>1221</v>
      </c>
      <c r="L157">
        <f>VLOOKUP(D157,[52]SP_2018!$D$8:$F$285,3,FALSE)</f>
        <v>0</v>
      </c>
      <c r="N157">
        <f>VLOOKUP(D157,[52]SP_2018!$D$8:$G$285,4,FALSE)</f>
        <v>0</v>
      </c>
    </row>
    <row r="158" spans="1:14" ht="15.75" x14ac:dyDescent="0.25">
      <c r="A158" s="51"/>
      <c r="B158" s="78"/>
      <c r="C158" s="78"/>
      <c r="D158" s="85" t="s">
        <v>1517</v>
      </c>
      <c r="E158" s="101" t="s">
        <v>1518</v>
      </c>
      <c r="F158" s="102">
        <f>VLOOKUP(D158,[51]SP_2018!$D$8:$F$285,3,FALSE)</f>
        <v>12453075.689999999</v>
      </c>
      <c r="G158" s="102">
        <v>12453.07569</v>
      </c>
      <c r="H158" s="102">
        <v>3772520.8499999996</v>
      </c>
      <c r="I158" s="258">
        <v>3772.5208499999994</v>
      </c>
      <c r="J158" s="102">
        <f t="shared" si="2"/>
        <v>8680554.8399999999</v>
      </c>
      <c r="K158" t="s">
        <v>1221</v>
      </c>
      <c r="L158">
        <f>VLOOKUP(D158,[52]SP_2018!$D$8:$F$285,3,FALSE)</f>
        <v>12453075.689999999</v>
      </c>
      <c r="N158">
        <f>VLOOKUP(D158,[52]SP_2018!$D$8:$G$285,4,FALSE)</f>
        <v>12453.07569</v>
      </c>
    </row>
    <row r="159" spans="1:14" ht="15.75" x14ac:dyDescent="0.25">
      <c r="A159" s="51"/>
      <c r="B159" s="78"/>
      <c r="C159" s="78"/>
      <c r="D159" s="74" t="s">
        <v>1519</v>
      </c>
      <c r="E159" s="91" t="s">
        <v>1520</v>
      </c>
      <c r="F159" s="92">
        <f>VLOOKUP(D159,[51]SP_2018!$D$8:$F$285,3,FALSE)</f>
        <v>0</v>
      </c>
      <c r="G159" s="92">
        <v>0</v>
      </c>
      <c r="H159" s="92">
        <v>0</v>
      </c>
      <c r="I159" s="254">
        <v>0</v>
      </c>
      <c r="J159" s="92">
        <f t="shared" si="2"/>
        <v>0</v>
      </c>
      <c r="K159" t="s">
        <v>1214</v>
      </c>
      <c r="L159">
        <f>VLOOKUP(D159,[52]SP_2018!$D$8:$F$285,3,FALSE)</f>
        <v>0</v>
      </c>
      <c r="N159">
        <f>VLOOKUP(D159,[52]SP_2018!$D$8:$G$285,4,FALSE)</f>
        <v>0</v>
      </c>
    </row>
    <row r="160" spans="1:14" ht="15.75" x14ac:dyDescent="0.25">
      <c r="A160" s="51"/>
      <c r="B160" s="78"/>
      <c r="C160" s="78"/>
      <c r="D160" s="82" t="s">
        <v>1521</v>
      </c>
      <c r="E160" s="117" t="s">
        <v>1522</v>
      </c>
      <c r="F160" s="118">
        <f>VLOOKUP(D160,[51]SP_2018!$D$8:$F$285,3,FALSE)</f>
        <v>0</v>
      </c>
      <c r="G160" s="118">
        <v>0</v>
      </c>
      <c r="H160" s="118">
        <v>0</v>
      </c>
      <c r="I160" s="262">
        <v>0</v>
      </c>
      <c r="J160" s="118">
        <f t="shared" si="2"/>
        <v>0</v>
      </c>
      <c r="K160" t="s">
        <v>1221</v>
      </c>
      <c r="L160">
        <f>VLOOKUP(D160,[52]SP_2018!$D$8:$F$285,3,FALSE)</f>
        <v>0</v>
      </c>
      <c r="N160">
        <f>VLOOKUP(D160,[52]SP_2018!$D$8:$G$285,4,FALSE)</f>
        <v>0</v>
      </c>
    </row>
    <row r="161" spans="1:14" ht="15.75" x14ac:dyDescent="0.25">
      <c r="A161" s="51"/>
      <c r="B161" s="78"/>
      <c r="C161" s="78"/>
      <c r="D161" s="82" t="s">
        <v>1523</v>
      </c>
      <c r="E161" s="117" t="s">
        <v>1524</v>
      </c>
      <c r="F161" s="118">
        <f>VLOOKUP(D161,[51]SP_2018!$D$8:$F$285,3,FALSE)</f>
        <v>0</v>
      </c>
      <c r="G161" s="118">
        <v>0</v>
      </c>
      <c r="H161" s="118">
        <v>0</v>
      </c>
      <c r="I161" s="262">
        <v>0</v>
      </c>
      <c r="J161" s="118">
        <f t="shared" si="2"/>
        <v>0</v>
      </c>
      <c r="K161" t="s">
        <v>1221</v>
      </c>
      <c r="L161">
        <f>VLOOKUP(D161,[52]SP_2018!$D$8:$F$285,3,FALSE)</f>
        <v>0</v>
      </c>
      <c r="N161">
        <f>VLOOKUP(D161,[52]SP_2018!$D$8:$G$285,4,FALSE)</f>
        <v>0</v>
      </c>
    </row>
    <row r="162" spans="1:14" ht="15.75" x14ac:dyDescent="0.25">
      <c r="A162" s="51"/>
      <c r="B162" s="78"/>
      <c r="C162" s="78"/>
      <c r="D162" s="74" t="s">
        <v>1525</v>
      </c>
      <c r="E162" s="91" t="s">
        <v>1526</v>
      </c>
      <c r="F162" s="92">
        <f>VLOOKUP(D162,[51]SP_2018!$D$8:$F$285,3,FALSE)</f>
        <v>54229159.390000001</v>
      </c>
      <c r="G162" s="92">
        <v>54229.159390000001</v>
      </c>
      <c r="H162" s="92">
        <v>56312508.650000006</v>
      </c>
      <c r="I162" s="254">
        <v>56312.508650000003</v>
      </c>
      <c r="J162" s="92">
        <f t="shared" si="2"/>
        <v>-2083349.2600000054</v>
      </c>
      <c r="K162" t="s">
        <v>1214</v>
      </c>
      <c r="L162">
        <f>VLOOKUP(D162,[52]SP_2018!$D$8:$F$285,3,FALSE)</f>
        <v>54229159.390000001</v>
      </c>
      <c r="N162">
        <f>VLOOKUP(D162,[52]SP_2018!$D$8:$G$285,4,FALSE)</f>
        <v>54229.159390000001</v>
      </c>
    </row>
    <row r="163" spans="1:14" ht="15.75" x14ac:dyDescent="0.25">
      <c r="A163" s="51"/>
      <c r="B163" s="78"/>
      <c r="C163" s="78"/>
      <c r="D163" s="82" t="s">
        <v>1527</v>
      </c>
      <c r="E163" s="117" t="s">
        <v>1528</v>
      </c>
      <c r="F163" s="87">
        <f>VLOOKUP(D163,[51]SP_2018!$D$8:$F$285,3,FALSE)</f>
        <v>406797.64000000007</v>
      </c>
      <c r="G163" s="87">
        <v>406.79764000000006</v>
      </c>
      <c r="H163" s="87">
        <v>463777</v>
      </c>
      <c r="I163" s="252">
        <v>463.77699999999999</v>
      </c>
      <c r="J163" s="87">
        <f t="shared" si="2"/>
        <v>-56979.359999999928</v>
      </c>
      <c r="K163" t="s">
        <v>1221</v>
      </c>
      <c r="L163">
        <f>VLOOKUP(D163,[52]SP_2018!$D$8:$F$285,3,FALSE)</f>
        <v>406797.64000000007</v>
      </c>
      <c r="N163">
        <f>VLOOKUP(D163,[52]SP_2018!$D$8:$G$285,4,FALSE)</f>
        <v>406.79764000000006</v>
      </c>
    </row>
    <row r="164" spans="1:14" ht="15.75" x14ac:dyDescent="0.25">
      <c r="A164" s="51"/>
      <c r="B164" s="78"/>
      <c r="C164" s="78"/>
      <c r="D164" s="82" t="s">
        <v>1529</v>
      </c>
      <c r="E164" s="117" t="s">
        <v>1530</v>
      </c>
      <c r="F164" s="87">
        <f>VLOOKUP(D164,[51]SP_2018!$D$8:$F$285,3,FALSE)</f>
        <v>53473695.420000002</v>
      </c>
      <c r="G164" s="87">
        <v>53473.695420000004</v>
      </c>
      <c r="H164" s="87">
        <v>55632948.759999998</v>
      </c>
      <c r="I164" s="252">
        <v>55632.948759999999</v>
      </c>
      <c r="J164" s="87">
        <f t="shared" si="2"/>
        <v>-2159253.3399999961</v>
      </c>
      <c r="K164" t="s">
        <v>1221</v>
      </c>
      <c r="L164">
        <f>VLOOKUP(D164,[52]SP_2018!$D$8:$F$285,3,FALSE)</f>
        <v>53473695.420000002</v>
      </c>
      <c r="N164">
        <f>VLOOKUP(D164,[52]SP_2018!$D$8:$G$285,4,FALSE)</f>
        <v>53473.695420000004</v>
      </c>
    </row>
    <row r="165" spans="1:14" ht="15.75" x14ac:dyDescent="0.25">
      <c r="A165" s="51"/>
      <c r="B165" s="78"/>
      <c r="C165" s="78"/>
      <c r="D165" s="82" t="s">
        <v>1531</v>
      </c>
      <c r="E165" s="117" t="s">
        <v>1532</v>
      </c>
      <c r="F165" s="87">
        <f>VLOOKUP(D165,[51]SP_2018!$D$8:$F$285,3,FALSE)</f>
        <v>0</v>
      </c>
      <c r="G165" s="87">
        <v>0</v>
      </c>
      <c r="H165" s="87">
        <v>0</v>
      </c>
      <c r="I165" s="252">
        <v>0</v>
      </c>
      <c r="J165" s="87">
        <f t="shared" si="2"/>
        <v>0</v>
      </c>
      <c r="K165" t="s">
        <v>1221</v>
      </c>
      <c r="L165">
        <f>VLOOKUP(D165,[52]SP_2018!$D$8:$F$285,3,FALSE)</f>
        <v>0</v>
      </c>
      <c r="N165">
        <f>VLOOKUP(D165,[52]SP_2018!$D$8:$G$285,4,FALSE)</f>
        <v>0</v>
      </c>
    </row>
    <row r="166" spans="1:14" ht="15.75" x14ac:dyDescent="0.25">
      <c r="A166" s="51"/>
      <c r="B166" s="78"/>
      <c r="C166" s="78"/>
      <c r="D166" s="82" t="s">
        <v>1533</v>
      </c>
      <c r="E166" s="117" t="s">
        <v>1534</v>
      </c>
      <c r="F166" s="87">
        <f>VLOOKUP(D166,[51]SP_2018!$D$8:$F$285,3,FALSE)</f>
        <v>348666.32999999996</v>
      </c>
      <c r="G166" s="87">
        <v>348.66632999999996</v>
      </c>
      <c r="H166" s="87">
        <v>215782.88999999998</v>
      </c>
      <c r="I166" s="252">
        <v>215.78288999999998</v>
      </c>
      <c r="J166" s="87">
        <f t="shared" si="2"/>
        <v>132883.43999999997</v>
      </c>
      <c r="K166" t="s">
        <v>1221</v>
      </c>
      <c r="L166">
        <f>VLOOKUP(D166,[52]SP_2018!$D$8:$F$285,3,FALSE)</f>
        <v>348666.32999999996</v>
      </c>
      <c r="N166">
        <f>VLOOKUP(D166,[52]SP_2018!$D$8:$G$285,4,FALSE)</f>
        <v>348.66632999999996</v>
      </c>
    </row>
    <row r="167" spans="1:14" ht="15.75" x14ac:dyDescent="0.25">
      <c r="A167" s="51"/>
      <c r="B167" s="119"/>
      <c r="C167" s="119"/>
      <c r="D167" s="74" t="s">
        <v>1535</v>
      </c>
      <c r="E167" s="75" t="s">
        <v>1536</v>
      </c>
      <c r="F167" s="76">
        <f>VLOOKUP(D167,[51]SP_2018!$D$8:$F$285,3,FALSE)</f>
        <v>18126.399999999998</v>
      </c>
      <c r="G167" s="76">
        <v>18.126399999999997</v>
      </c>
      <c r="H167" s="249">
        <v>32318.559999999998</v>
      </c>
      <c r="I167" s="249">
        <v>32.318559999999998</v>
      </c>
      <c r="J167" s="76">
        <f t="shared" si="2"/>
        <v>-14192.16</v>
      </c>
      <c r="K167" t="s">
        <v>1214</v>
      </c>
      <c r="L167">
        <f>VLOOKUP(D167,[52]SP_2018!$D$8:$F$285,3,FALSE)</f>
        <v>18126.399999999998</v>
      </c>
      <c r="N167">
        <f>VLOOKUP(D167,[52]SP_2018!$D$8:$G$285,4,FALSE)</f>
        <v>18.126399999999997</v>
      </c>
    </row>
    <row r="168" spans="1:14" ht="15.75" x14ac:dyDescent="0.25">
      <c r="A168" s="51"/>
      <c r="B168" s="78"/>
      <c r="C168" s="78"/>
      <c r="D168" s="74" t="s">
        <v>1537</v>
      </c>
      <c r="E168" s="91" t="s">
        <v>1538</v>
      </c>
      <c r="F168" s="92">
        <f>VLOOKUP(D168,[51]SP_2018!$D$8:$F$285,3,FALSE)</f>
        <v>17918.689999999999</v>
      </c>
      <c r="G168" s="92">
        <v>17.918689999999998</v>
      </c>
      <c r="H168" s="92">
        <v>0</v>
      </c>
      <c r="I168" s="254">
        <v>0</v>
      </c>
      <c r="J168" s="92">
        <f t="shared" si="2"/>
        <v>17918.689999999999</v>
      </c>
      <c r="K168" t="s">
        <v>1214</v>
      </c>
      <c r="L168">
        <f>VLOOKUP(D168,[52]SP_2018!$D$8:$F$285,3,FALSE)</f>
        <v>17918.689999999999</v>
      </c>
      <c r="N168">
        <f>VLOOKUP(D168,[52]SP_2018!$D$8:$G$285,4,FALSE)</f>
        <v>17.918689999999998</v>
      </c>
    </row>
    <row r="169" spans="1:14" ht="15.75" x14ac:dyDescent="0.25">
      <c r="A169" s="51"/>
      <c r="B169" s="100"/>
      <c r="C169" s="100"/>
      <c r="D169" s="82" t="s">
        <v>1539</v>
      </c>
      <c r="E169" s="117" t="s">
        <v>1540</v>
      </c>
      <c r="F169" s="87">
        <f>VLOOKUP(D169,[51]SP_2018!$D$8:$F$285,3,FALSE)</f>
        <v>17918.689999999999</v>
      </c>
      <c r="G169" s="87">
        <v>17.918689999999998</v>
      </c>
      <c r="H169" s="87">
        <v>0</v>
      </c>
      <c r="I169" s="252">
        <v>0</v>
      </c>
      <c r="J169" s="87">
        <f t="shared" si="2"/>
        <v>17918.689999999999</v>
      </c>
      <c r="K169" t="s">
        <v>1221</v>
      </c>
      <c r="L169">
        <f>VLOOKUP(D169,[52]SP_2018!$D$8:$F$285,3,FALSE)</f>
        <v>17918.689999999999</v>
      </c>
      <c r="N169">
        <f>VLOOKUP(D169,[52]SP_2018!$D$8:$G$285,4,FALSE)</f>
        <v>17.918689999999998</v>
      </c>
    </row>
    <row r="170" spans="1:14" ht="15.75" x14ac:dyDescent="0.25">
      <c r="A170" s="51"/>
      <c r="B170" s="78" t="s">
        <v>164</v>
      </c>
      <c r="C170" s="78" t="s">
        <v>111</v>
      </c>
      <c r="D170" s="120" t="s">
        <v>1541</v>
      </c>
      <c r="E170" s="121" t="s">
        <v>1542</v>
      </c>
      <c r="F170" s="87">
        <f>VLOOKUP(D170,[51]SP_2018!$D$8:$F$285,3,FALSE)</f>
        <v>0</v>
      </c>
      <c r="G170" s="87">
        <v>0</v>
      </c>
      <c r="H170" s="87">
        <v>0</v>
      </c>
      <c r="I170" s="252">
        <v>0</v>
      </c>
      <c r="J170" s="87">
        <f t="shared" si="2"/>
        <v>0</v>
      </c>
      <c r="K170" t="s">
        <v>1221</v>
      </c>
      <c r="L170">
        <f>VLOOKUP(D170,[52]SP_2018!$D$8:$F$285,3,FALSE)</f>
        <v>0</v>
      </c>
      <c r="N170">
        <f>VLOOKUP(D170,[52]SP_2018!$D$8:$G$285,4,FALSE)</f>
        <v>0</v>
      </c>
    </row>
    <row r="171" spans="1:14" ht="15.75" x14ac:dyDescent="0.25">
      <c r="A171" s="51"/>
      <c r="B171" s="78"/>
      <c r="C171" s="78"/>
      <c r="D171" s="74" t="s">
        <v>1543</v>
      </c>
      <c r="E171" s="91" t="s">
        <v>1544</v>
      </c>
      <c r="F171" s="92">
        <f>VLOOKUP(D171,[51]SP_2018!$D$8:$F$285,3,FALSE)</f>
        <v>207.71</v>
      </c>
      <c r="G171" s="92">
        <v>0.20771000000000001</v>
      </c>
      <c r="H171" s="92">
        <v>32318.559999999998</v>
      </c>
      <c r="I171" s="254">
        <v>32.318559999999998</v>
      </c>
      <c r="J171" s="92">
        <f t="shared" si="2"/>
        <v>-32110.85</v>
      </c>
      <c r="K171" t="s">
        <v>1214</v>
      </c>
      <c r="L171">
        <f>VLOOKUP(D171,[52]SP_2018!$D$8:$F$285,3,FALSE)</f>
        <v>207.71</v>
      </c>
      <c r="N171">
        <f>VLOOKUP(D171,[52]SP_2018!$D$8:$G$285,4,FALSE)</f>
        <v>0.20771000000000001</v>
      </c>
    </row>
    <row r="172" spans="1:14" ht="15.75" x14ac:dyDescent="0.25">
      <c r="A172" s="51"/>
      <c r="B172" s="78"/>
      <c r="C172" s="78"/>
      <c r="D172" s="82" t="s">
        <v>1545</v>
      </c>
      <c r="E172" s="117" t="s">
        <v>1546</v>
      </c>
      <c r="F172" s="87">
        <f>VLOOKUP(D172,[51]SP_2018!$D$8:$F$285,3,FALSE)</f>
        <v>207.71</v>
      </c>
      <c r="G172" s="87">
        <v>0.20771000000000001</v>
      </c>
      <c r="H172" s="87">
        <v>32318.559999999998</v>
      </c>
      <c r="I172" s="252">
        <v>32.318559999999998</v>
      </c>
      <c r="J172" s="87">
        <f t="shared" si="2"/>
        <v>-32110.85</v>
      </c>
      <c r="K172" t="s">
        <v>1221</v>
      </c>
      <c r="L172">
        <f>VLOOKUP(D172,[52]SP_2018!$D$8:$F$285,3,FALSE)</f>
        <v>207.71</v>
      </c>
      <c r="N172">
        <f>VLOOKUP(D172,[52]SP_2018!$D$8:$G$285,4,FALSE)</f>
        <v>0.20771000000000001</v>
      </c>
    </row>
    <row r="173" spans="1:14" ht="15.75" x14ac:dyDescent="0.25">
      <c r="A173" s="51"/>
      <c r="B173" s="78" t="s">
        <v>164</v>
      </c>
      <c r="C173" s="78" t="s">
        <v>111</v>
      </c>
      <c r="D173" s="120" t="s">
        <v>1547</v>
      </c>
      <c r="E173" s="121" t="s">
        <v>1548</v>
      </c>
      <c r="F173" s="87">
        <f>VLOOKUP(D173,[51]SP_2018!$D$8:$F$285,3,FALSE)</f>
        <v>0</v>
      </c>
      <c r="G173" s="87">
        <v>0</v>
      </c>
      <c r="H173" s="87">
        <v>0</v>
      </c>
      <c r="I173" s="252">
        <v>0</v>
      </c>
      <c r="J173" s="87">
        <f t="shared" si="2"/>
        <v>0</v>
      </c>
      <c r="K173" t="s">
        <v>1221</v>
      </c>
      <c r="L173">
        <f>VLOOKUP(D173,[52]SP_2018!$D$8:$F$285,3,FALSE)</f>
        <v>0</v>
      </c>
      <c r="N173">
        <f>VLOOKUP(D173,[52]SP_2018!$D$8:$G$285,4,FALSE)</f>
        <v>0</v>
      </c>
    </row>
    <row r="174" spans="1:14" ht="15.75" x14ac:dyDescent="0.25">
      <c r="A174" s="51"/>
      <c r="B174" s="78"/>
      <c r="C174" s="78"/>
      <c r="D174" s="122" t="s">
        <v>1549</v>
      </c>
      <c r="E174" s="123" t="s">
        <v>1550</v>
      </c>
      <c r="F174" s="124">
        <f>VLOOKUP(D174,[51]SP_2018!$D$8:$F$285,3,FALSE)</f>
        <v>0</v>
      </c>
      <c r="G174" s="124">
        <v>0</v>
      </c>
      <c r="H174" s="124">
        <v>0</v>
      </c>
      <c r="I174" s="263">
        <v>0</v>
      </c>
      <c r="J174" s="124">
        <f t="shared" si="2"/>
        <v>0</v>
      </c>
      <c r="K174" t="s">
        <v>1214</v>
      </c>
      <c r="L174">
        <f>VLOOKUP(D174,[52]SP_2018!$D$8:$F$285,3,FALSE)</f>
        <v>0</v>
      </c>
      <c r="N174">
        <f>VLOOKUP(D174,[52]SP_2018!$D$8:$G$285,4,FALSE)</f>
        <v>0</v>
      </c>
    </row>
    <row r="175" spans="1:14" ht="15.75" x14ac:dyDescent="0.25">
      <c r="A175" s="51"/>
      <c r="B175" s="78"/>
      <c r="C175" s="78"/>
      <c r="D175" s="122" t="s">
        <v>1551</v>
      </c>
      <c r="E175" s="125" t="s">
        <v>1552</v>
      </c>
      <c r="F175" s="126">
        <f>VLOOKUP(D175,[51]SP_2018!$D$8:$F$285,3,FALSE)</f>
        <v>0</v>
      </c>
      <c r="G175" s="126">
        <v>0</v>
      </c>
      <c r="H175" s="126">
        <v>0</v>
      </c>
      <c r="I175" s="264">
        <v>0</v>
      </c>
      <c r="J175" s="126">
        <f t="shared" si="2"/>
        <v>0</v>
      </c>
      <c r="K175" t="s">
        <v>1221</v>
      </c>
      <c r="L175">
        <f>VLOOKUP(D175,[52]SP_2018!$D$8:$F$285,3,FALSE)</f>
        <v>0</v>
      </c>
      <c r="N175">
        <f>VLOOKUP(D175,[52]SP_2018!$D$8:$G$285,4,FALSE)</f>
        <v>0</v>
      </c>
    </row>
    <row r="176" spans="1:14" ht="15.75" x14ac:dyDescent="0.25">
      <c r="A176" s="51"/>
      <c r="B176" s="78"/>
      <c r="C176" s="78"/>
      <c r="D176" s="122" t="s">
        <v>1553</v>
      </c>
      <c r="E176" s="125" t="s">
        <v>1554</v>
      </c>
      <c r="F176" s="126">
        <f>VLOOKUP(D176,[51]SP_2018!$D$8:$F$285,3,FALSE)</f>
        <v>0</v>
      </c>
      <c r="G176" s="126">
        <v>0</v>
      </c>
      <c r="H176" s="126">
        <v>0</v>
      </c>
      <c r="I176" s="264">
        <v>0</v>
      </c>
      <c r="J176" s="126">
        <f t="shared" si="2"/>
        <v>0</v>
      </c>
      <c r="K176" t="s">
        <v>1221</v>
      </c>
      <c r="L176">
        <f>VLOOKUP(D176,[52]SP_2018!$D$8:$F$285,3,FALSE)</f>
        <v>0</v>
      </c>
      <c r="N176">
        <f>VLOOKUP(D176,[52]SP_2018!$D$8:$G$285,4,FALSE)</f>
        <v>0</v>
      </c>
    </row>
    <row r="177" spans="1:14" ht="15.75" x14ac:dyDescent="0.25">
      <c r="A177" s="51"/>
      <c r="B177" s="78"/>
      <c r="C177" s="78"/>
      <c r="D177" s="122" t="s">
        <v>1555</v>
      </c>
      <c r="E177" s="125" t="s">
        <v>1556</v>
      </c>
      <c r="F177" s="126">
        <f>VLOOKUP(D177,[51]SP_2018!$D$8:$F$285,3,FALSE)</f>
        <v>0</v>
      </c>
      <c r="G177" s="126">
        <v>0</v>
      </c>
      <c r="H177" s="126">
        <v>0</v>
      </c>
      <c r="I177" s="264">
        <v>0</v>
      </c>
      <c r="J177" s="126">
        <f t="shared" si="2"/>
        <v>0</v>
      </c>
      <c r="K177" t="s">
        <v>1221</v>
      </c>
      <c r="L177">
        <f>VLOOKUP(D177,[52]SP_2018!$D$8:$F$285,3,FALSE)</f>
        <v>0</v>
      </c>
      <c r="N177">
        <f>VLOOKUP(D177,[52]SP_2018!$D$8:$G$285,4,FALSE)</f>
        <v>0</v>
      </c>
    </row>
    <row r="178" spans="1:14" ht="15.75" x14ac:dyDescent="0.25">
      <c r="A178" s="51"/>
      <c r="B178" s="78"/>
      <c r="C178" s="78"/>
      <c r="D178" s="122" t="s">
        <v>1557</v>
      </c>
      <c r="E178" s="125" t="s">
        <v>1558</v>
      </c>
      <c r="F178" s="126">
        <f>VLOOKUP(D178,[51]SP_2018!$D$8:$F$285,3,FALSE)</f>
        <v>0</v>
      </c>
      <c r="G178" s="126">
        <v>0</v>
      </c>
      <c r="H178" s="126">
        <v>0</v>
      </c>
      <c r="I178" s="264">
        <v>0</v>
      </c>
      <c r="J178" s="126">
        <f t="shared" si="2"/>
        <v>0</v>
      </c>
      <c r="K178" t="s">
        <v>1221</v>
      </c>
      <c r="L178">
        <f>VLOOKUP(D178,[52]SP_2018!$D$8:$F$285,3,FALSE)</f>
        <v>0</v>
      </c>
      <c r="N178">
        <f>VLOOKUP(D178,[52]SP_2018!$D$8:$G$285,4,FALSE)</f>
        <v>0</v>
      </c>
    </row>
    <row r="179" spans="1:14" ht="15.75" x14ac:dyDescent="0.25">
      <c r="A179" s="51"/>
      <c r="B179" s="100"/>
      <c r="C179" s="100"/>
      <c r="D179" s="74" t="s">
        <v>1559</v>
      </c>
      <c r="E179" s="75" t="s">
        <v>1560</v>
      </c>
      <c r="F179" s="76">
        <f>VLOOKUP(D179,[51]SP_2018!$D$8:$F$285,3,FALSE)</f>
        <v>95675885.329749838</v>
      </c>
      <c r="G179" s="76">
        <v>95695.31424000008</v>
      </c>
      <c r="H179" s="76">
        <v>90354779.219999999</v>
      </c>
      <c r="I179" s="249">
        <v>90354.779219999997</v>
      </c>
      <c r="J179" s="76">
        <f t="shared" si="2"/>
        <v>5321106.1097498387</v>
      </c>
      <c r="K179" t="s">
        <v>1214</v>
      </c>
      <c r="L179">
        <f>VLOOKUP(D179,[52]SP_2018!$D$8:$F$285,3,FALSE)</f>
        <v>95695314.240000084</v>
      </c>
      <c r="N179">
        <f>VLOOKUP(D179,[52]SP_2018!$D$8:$G$285,4,FALSE)</f>
        <v>95695.31424000008</v>
      </c>
    </row>
    <row r="180" spans="1:14" ht="15.75" x14ac:dyDescent="0.25">
      <c r="A180" s="51"/>
      <c r="B180" s="100"/>
      <c r="C180" s="100"/>
      <c r="D180" s="74" t="s">
        <v>1561</v>
      </c>
      <c r="E180" s="127" t="s">
        <v>1562</v>
      </c>
      <c r="F180" s="92">
        <f>VLOOKUP(D180,[51]SP_2018!$D$8:$F$285,3,FALSE)</f>
        <v>10730458.82</v>
      </c>
      <c r="G180" s="92">
        <v>10730.45882</v>
      </c>
      <c r="H180" s="92">
        <v>10730458.82</v>
      </c>
      <c r="I180" s="254">
        <v>10730.45882</v>
      </c>
      <c r="J180" s="92">
        <f t="shared" si="2"/>
        <v>0</v>
      </c>
      <c r="K180" t="s">
        <v>1221</v>
      </c>
      <c r="L180">
        <f>VLOOKUP(D180,[52]SP_2018!$D$8:$F$285,3,FALSE)</f>
        <v>10730458.82</v>
      </c>
      <c r="N180">
        <f>VLOOKUP(D180,[52]SP_2018!$D$8:$G$285,4,FALSE)</f>
        <v>10730.45882</v>
      </c>
    </row>
    <row r="181" spans="1:14" ht="15.75" x14ac:dyDescent="0.25">
      <c r="A181" s="51"/>
      <c r="B181" s="128"/>
      <c r="C181" s="128"/>
      <c r="D181" s="129" t="s">
        <v>1563</v>
      </c>
      <c r="E181" s="130" t="s">
        <v>1564</v>
      </c>
      <c r="F181" s="131">
        <f>VLOOKUP(D181,[51]SP_2018!$D$8:$F$285,3,FALSE)</f>
        <v>83791489.789999992</v>
      </c>
      <c r="G181" s="131">
        <v>83810.918700000009</v>
      </c>
      <c r="H181" s="131">
        <v>78497269.289999992</v>
      </c>
      <c r="I181" s="265">
        <v>78497.269289999997</v>
      </c>
      <c r="J181" s="131">
        <f t="shared" si="2"/>
        <v>5294220.5</v>
      </c>
      <c r="K181" t="s">
        <v>1214</v>
      </c>
      <c r="L181">
        <f>VLOOKUP(D181,[52]SP_2018!$D$8:$F$285,3,FALSE)</f>
        <v>83810918.700000003</v>
      </c>
      <c r="N181">
        <f>VLOOKUP(D181,[52]SP_2018!$D$8:$G$285,4,FALSE)</f>
        <v>83810.918700000009</v>
      </c>
    </row>
    <row r="182" spans="1:14" ht="15.75" x14ac:dyDescent="0.25">
      <c r="A182" s="51"/>
      <c r="B182" s="100"/>
      <c r="C182" s="100"/>
      <c r="D182" s="82" t="s">
        <v>1565</v>
      </c>
      <c r="E182" s="117" t="s">
        <v>1566</v>
      </c>
      <c r="F182" s="87">
        <f>VLOOKUP(D182,[51]SP_2018!$D$8:$F$285,3,FALSE)</f>
        <v>0</v>
      </c>
      <c r="G182" s="87">
        <v>0</v>
      </c>
      <c r="H182" s="87">
        <v>0</v>
      </c>
      <c r="I182" s="252">
        <v>0</v>
      </c>
      <c r="J182" s="87">
        <f t="shared" si="2"/>
        <v>0</v>
      </c>
      <c r="K182" t="s">
        <v>1221</v>
      </c>
      <c r="L182">
        <f>VLOOKUP(D182,[52]SP_2018!$D$8:$F$285,3,FALSE)</f>
        <v>0</v>
      </c>
      <c r="N182">
        <f>VLOOKUP(D182,[52]SP_2018!$D$8:$G$285,4,FALSE)</f>
        <v>0</v>
      </c>
    </row>
    <row r="183" spans="1:14" ht="15.75" x14ac:dyDescent="0.25">
      <c r="A183" s="51"/>
      <c r="B183" s="100"/>
      <c r="C183" s="100"/>
      <c r="D183" s="82" t="s">
        <v>1567</v>
      </c>
      <c r="E183" s="117" t="s">
        <v>1568</v>
      </c>
      <c r="F183" s="87">
        <f>VLOOKUP(D183,[51]SP_2018!$D$8:$F$285,3,FALSE)</f>
        <v>0</v>
      </c>
      <c r="G183" s="87">
        <v>0</v>
      </c>
      <c r="H183" s="87">
        <v>0</v>
      </c>
      <c r="I183" s="252">
        <v>0</v>
      </c>
      <c r="J183" s="87">
        <f t="shared" si="2"/>
        <v>0</v>
      </c>
      <c r="K183" t="s">
        <v>1214</v>
      </c>
      <c r="L183">
        <f>VLOOKUP(D183,[52]SP_2018!$D$8:$F$285,3,FALSE)</f>
        <v>0</v>
      </c>
      <c r="N183">
        <f>VLOOKUP(D183,[52]SP_2018!$D$8:$G$285,4,FALSE)</f>
        <v>0</v>
      </c>
    </row>
    <row r="184" spans="1:14" ht="15.75" x14ac:dyDescent="0.25">
      <c r="A184" s="51"/>
      <c r="B184" s="100"/>
      <c r="C184" s="100"/>
      <c r="D184" s="85" t="s">
        <v>1569</v>
      </c>
      <c r="E184" s="101" t="s">
        <v>1570</v>
      </c>
      <c r="F184" s="102">
        <f>VLOOKUP(D184,[51]SP_2018!$D$8:$F$285,3,FALSE)</f>
        <v>0</v>
      </c>
      <c r="G184" s="102">
        <v>0</v>
      </c>
      <c r="H184" s="102">
        <v>0</v>
      </c>
      <c r="I184" s="258">
        <v>0</v>
      </c>
      <c r="J184" s="102">
        <f t="shared" si="2"/>
        <v>0</v>
      </c>
      <c r="K184" t="s">
        <v>1221</v>
      </c>
      <c r="L184">
        <f>VLOOKUP(D184,[52]SP_2018!$D$8:$F$285,3,FALSE)</f>
        <v>0</v>
      </c>
      <c r="N184">
        <f>VLOOKUP(D184,[52]SP_2018!$D$8:$G$285,4,FALSE)</f>
        <v>0</v>
      </c>
    </row>
    <row r="185" spans="1:14" ht="15.75" x14ac:dyDescent="0.25">
      <c r="A185" s="51"/>
      <c r="B185" s="100"/>
      <c r="C185" s="100"/>
      <c r="D185" s="85" t="s">
        <v>1571</v>
      </c>
      <c r="E185" s="101" t="s">
        <v>1572</v>
      </c>
      <c r="F185" s="102">
        <f>VLOOKUP(D185,[51]SP_2018!$D$8:$F$285,3,FALSE)</f>
        <v>0</v>
      </c>
      <c r="G185" s="102">
        <v>0</v>
      </c>
      <c r="H185" s="102">
        <v>0</v>
      </c>
      <c r="I185" s="258">
        <v>0</v>
      </c>
      <c r="J185" s="102">
        <f t="shared" si="2"/>
        <v>0</v>
      </c>
      <c r="K185" t="s">
        <v>1221</v>
      </c>
      <c r="L185">
        <f>VLOOKUP(D185,[52]SP_2018!$D$8:$F$285,3,FALSE)</f>
        <v>0</v>
      </c>
      <c r="N185">
        <f>VLOOKUP(D185,[52]SP_2018!$D$8:$G$285,4,FALSE)</f>
        <v>0</v>
      </c>
    </row>
    <row r="186" spans="1:14" ht="15.75" x14ac:dyDescent="0.25">
      <c r="A186" s="51"/>
      <c r="B186" s="100"/>
      <c r="C186" s="100"/>
      <c r="D186" s="85" t="s">
        <v>1573</v>
      </c>
      <c r="E186" s="101" t="s">
        <v>1574</v>
      </c>
      <c r="F186" s="102">
        <f>VLOOKUP(D186,[51]SP_2018!$D$8:$F$285,3,FALSE)</f>
        <v>0</v>
      </c>
      <c r="G186" s="102">
        <v>0</v>
      </c>
      <c r="H186" s="102">
        <v>0</v>
      </c>
      <c r="I186" s="258">
        <v>0</v>
      </c>
      <c r="J186" s="102">
        <f t="shared" si="2"/>
        <v>0</v>
      </c>
      <c r="K186" t="s">
        <v>1221</v>
      </c>
      <c r="L186">
        <f>VLOOKUP(D186,[52]SP_2018!$D$8:$F$285,3,FALSE)</f>
        <v>0</v>
      </c>
      <c r="N186">
        <f>VLOOKUP(D186,[52]SP_2018!$D$8:$G$285,4,FALSE)</f>
        <v>0</v>
      </c>
    </row>
    <row r="187" spans="1:14" ht="15.75" x14ac:dyDescent="0.25">
      <c r="A187" s="51"/>
      <c r="B187" s="100"/>
      <c r="C187" s="100"/>
      <c r="D187" s="82" t="s">
        <v>1575</v>
      </c>
      <c r="E187" s="117" t="s">
        <v>1576</v>
      </c>
      <c r="F187" s="87">
        <f>VLOOKUP(D187,[51]SP_2018!$D$8:$F$285,3,FALSE)</f>
        <v>68120955.149999991</v>
      </c>
      <c r="G187" s="87">
        <v>68128.551529999997</v>
      </c>
      <c r="H187" s="87">
        <v>64258963.399999999</v>
      </c>
      <c r="I187" s="252">
        <v>64258.963400000001</v>
      </c>
      <c r="J187" s="87">
        <f t="shared" si="2"/>
        <v>3861991.7499999925</v>
      </c>
      <c r="K187" t="s">
        <v>1221</v>
      </c>
      <c r="L187">
        <f>VLOOKUP(D187,[52]SP_2018!$D$8:$F$285,3,FALSE)</f>
        <v>68128551.530000001</v>
      </c>
      <c r="N187">
        <f>VLOOKUP(D187,[52]SP_2018!$D$8:$G$285,4,FALSE)</f>
        <v>68128.551529999997</v>
      </c>
    </row>
    <row r="188" spans="1:14" ht="15.75" x14ac:dyDescent="0.25">
      <c r="A188" s="51"/>
      <c r="B188" s="100"/>
      <c r="C188" s="100"/>
      <c r="D188" s="82" t="s">
        <v>1577</v>
      </c>
      <c r="E188" s="117" t="s">
        <v>1578</v>
      </c>
      <c r="F188" s="118">
        <f>VLOOKUP(D188,[51]SP_2018!$D$8:$F$285,3,FALSE)</f>
        <v>0</v>
      </c>
      <c r="G188" s="118">
        <v>0</v>
      </c>
      <c r="H188" s="118">
        <v>0</v>
      </c>
      <c r="I188" s="262">
        <v>0</v>
      </c>
      <c r="J188" s="118">
        <f t="shared" si="2"/>
        <v>0</v>
      </c>
      <c r="K188" t="s">
        <v>1221</v>
      </c>
      <c r="L188">
        <f>VLOOKUP(D188,[52]SP_2018!$D$8:$F$285,3,FALSE)</f>
        <v>0</v>
      </c>
      <c r="N188">
        <f>VLOOKUP(D188,[52]SP_2018!$D$8:$G$285,4,FALSE)</f>
        <v>0</v>
      </c>
    </row>
    <row r="189" spans="1:14" ht="15.75" x14ac:dyDescent="0.25">
      <c r="A189" s="51"/>
      <c r="B189" s="128"/>
      <c r="C189" s="128"/>
      <c r="D189" s="132" t="s">
        <v>1579</v>
      </c>
      <c r="E189" s="133" t="s">
        <v>1580</v>
      </c>
      <c r="F189" s="134">
        <f>VLOOKUP(D189,[51]SP_2018!$D$8:$F$285,3,FALSE)</f>
        <v>15670534.640000001</v>
      </c>
      <c r="G189" s="134">
        <v>15682.36717</v>
      </c>
      <c r="H189" s="134">
        <v>14238305.889999999</v>
      </c>
      <c r="I189" s="266">
        <v>14238.30589</v>
      </c>
      <c r="J189" s="134">
        <f t="shared" si="2"/>
        <v>1432228.7500000019</v>
      </c>
      <c r="K189" t="s">
        <v>1221</v>
      </c>
      <c r="L189">
        <f>VLOOKUP(D189,[52]SP_2018!$D$8:$F$285,3,FALSE)</f>
        <v>15682367.17</v>
      </c>
      <c r="N189">
        <f>VLOOKUP(D189,[52]SP_2018!$D$8:$G$285,4,FALSE)</f>
        <v>15682.36717</v>
      </c>
    </row>
    <row r="190" spans="1:14" ht="15.75" x14ac:dyDescent="0.25">
      <c r="A190" s="51"/>
      <c r="B190" s="100"/>
      <c r="C190" s="100"/>
      <c r="D190" s="74" t="s">
        <v>1581</v>
      </c>
      <c r="E190" s="127" t="s">
        <v>1582</v>
      </c>
      <c r="F190" s="92">
        <f>VLOOKUP(D190,[51]SP_2018!$D$8:$F$285,3,FALSE)</f>
        <v>7381.09</v>
      </c>
      <c r="G190" s="92">
        <v>7.3810900000000004</v>
      </c>
      <c r="H190" s="92">
        <v>7381.09</v>
      </c>
      <c r="I190" s="254">
        <v>7.3810900000000004</v>
      </c>
      <c r="J190" s="92">
        <f t="shared" si="2"/>
        <v>0</v>
      </c>
      <c r="K190" t="s">
        <v>1221</v>
      </c>
      <c r="L190">
        <f>VLOOKUP(D190,[52]SP_2018!$D$8:$F$285,3,FALSE)</f>
        <v>7381.09</v>
      </c>
      <c r="N190">
        <f>VLOOKUP(D190,[52]SP_2018!$D$8:$G$285,4,FALSE)</f>
        <v>7.3810900000000004</v>
      </c>
    </row>
    <row r="191" spans="1:14" ht="15.75" x14ac:dyDescent="0.25">
      <c r="A191" s="51"/>
      <c r="B191" s="78"/>
      <c r="C191" s="78"/>
      <c r="D191" s="74" t="s">
        <v>1583</v>
      </c>
      <c r="E191" s="127" t="s">
        <v>1584</v>
      </c>
      <c r="F191" s="92">
        <f>VLOOKUP(D191,[51]SP_2018!$D$8:$F$285,3,FALSE)</f>
        <v>880000</v>
      </c>
      <c r="G191" s="92">
        <v>880</v>
      </c>
      <c r="H191" s="92">
        <v>880000</v>
      </c>
      <c r="I191" s="254">
        <v>880</v>
      </c>
      <c r="J191" s="92">
        <f t="shared" si="2"/>
        <v>0</v>
      </c>
      <c r="K191" t="s">
        <v>1214</v>
      </c>
      <c r="L191">
        <f>VLOOKUP(D191,[52]SP_2018!$D$8:$F$285,3,FALSE)</f>
        <v>880000</v>
      </c>
      <c r="N191">
        <f>VLOOKUP(D191,[52]SP_2018!$D$8:$G$285,4,FALSE)</f>
        <v>880</v>
      </c>
    </row>
    <row r="192" spans="1:14" ht="15.75" x14ac:dyDescent="0.25">
      <c r="A192" s="51"/>
      <c r="B192" s="78"/>
      <c r="C192" s="78"/>
      <c r="D192" s="82" t="s">
        <v>1585</v>
      </c>
      <c r="E192" s="135" t="s">
        <v>1586</v>
      </c>
      <c r="F192" s="102">
        <f>VLOOKUP(D192,[51]SP_2018!$D$8:$F$285,3,FALSE)</f>
        <v>0</v>
      </c>
      <c r="G192" s="102">
        <v>0</v>
      </c>
      <c r="H192" s="102">
        <v>0</v>
      </c>
      <c r="I192" s="258">
        <v>0</v>
      </c>
      <c r="J192" s="102">
        <f t="shared" si="2"/>
        <v>0</v>
      </c>
      <c r="K192" t="s">
        <v>1221</v>
      </c>
      <c r="L192">
        <f>VLOOKUP(D192,[52]SP_2018!$D$8:$F$285,3,FALSE)</f>
        <v>0</v>
      </c>
      <c r="N192">
        <f>VLOOKUP(D192,[52]SP_2018!$D$8:$G$285,4,FALSE)</f>
        <v>0</v>
      </c>
    </row>
    <row r="193" spans="1:14" ht="15.75" x14ac:dyDescent="0.25">
      <c r="A193" s="51"/>
      <c r="B193" s="78"/>
      <c r="C193" s="78"/>
      <c r="D193" s="82" t="s">
        <v>1587</v>
      </c>
      <c r="E193" s="135" t="s">
        <v>1588</v>
      </c>
      <c r="F193" s="102">
        <f>VLOOKUP(D193,[51]SP_2018!$D$8:$F$285,3,FALSE)</f>
        <v>880000</v>
      </c>
      <c r="G193" s="102">
        <v>880</v>
      </c>
      <c r="H193" s="102">
        <v>880000</v>
      </c>
      <c r="I193" s="258">
        <v>880</v>
      </c>
      <c r="J193" s="102">
        <f t="shared" si="2"/>
        <v>0</v>
      </c>
      <c r="K193" t="s">
        <v>1221</v>
      </c>
      <c r="L193">
        <f>VLOOKUP(D193,[52]SP_2018!$D$8:$F$285,3,FALSE)</f>
        <v>880000</v>
      </c>
      <c r="N193">
        <f>VLOOKUP(D193,[52]SP_2018!$D$8:$G$285,4,FALSE)</f>
        <v>880</v>
      </c>
    </row>
    <row r="194" spans="1:14" ht="15.75" x14ac:dyDescent="0.25">
      <c r="A194" s="51"/>
      <c r="B194" s="78"/>
      <c r="C194" s="78"/>
      <c r="D194" s="82" t="s">
        <v>1589</v>
      </c>
      <c r="E194" s="135" t="s">
        <v>1590</v>
      </c>
      <c r="F194" s="102">
        <f>VLOOKUP(D194,[51]SP_2018!$D$8:$F$285,3,FALSE)</f>
        <v>0</v>
      </c>
      <c r="G194" s="102">
        <v>0</v>
      </c>
      <c r="H194" s="102">
        <v>0</v>
      </c>
      <c r="I194" s="258">
        <v>0</v>
      </c>
      <c r="J194" s="102">
        <f t="shared" si="2"/>
        <v>0</v>
      </c>
      <c r="K194" t="s">
        <v>1221</v>
      </c>
      <c r="L194">
        <f>VLOOKUP(D194,[52]SP_2018!$D$8:$F$285,3,FALSE)</f>
        <v>0</v>
      </c>
      <c r="N194">
        <f>VLOOKUP(D194,[52]SP_2018!$D$8:$G$285,4,FALSE)</f>
        <v>0</v>
      </c>
    </row>
    <row r="195" spans="1:14" ht="15.75" x14ac:dyDescent="0.25">
      <c r="A195" s="51"/>
      <c r="B195" s="78"/>
      <c r="C195" s="78"/>
      <c r="D195" s="82" t="s">
        <v>1591</v>
      </c>
      <c r="E195" s="135" t="s">
        <v>1592</v>
      </c>
      <c r="F195" s="102">
        <f>VLOOKUP(D195,[51]SP_2018!$D$8:$F$285,3,FALSE)</f>
        <v>0</v>
      </c>
      <c r="G195" s="102">
        <v>0</v>
      </c>
      <c r="H195" s="102">
        <v>0</v>
      </c>
      <c r="I195" s="258">
        <v>0</v>
      </c>
      <c r="J195" s="102">
        <f t="shared" si="2"/>
        <v>0</v>
      </c>
      <c r="K195" t="s">
        <v>1221</v>
      </c>
      <c r="L195">
        <f>VLOOKUP(D195,[52]SP_2018!$D$8:$F$285,3,FALSE)</f>
        <v>0</v>
      </c>
      <c r="N195">
        <f>VLOOKUP(D195,[52]SP_2018!$D$8:$G$285,4,FALSE)</f>
        <v>0</v>
      </c>
    </row>
    <row r="196" spans="1:14" ht="15.75" x14ac:dyDescent="0.25">
      <c r="A196" s="51"/>
      <c r="B196" s="78"/>
      <c r="C196" s="78"/>
      <c r="D196" s="82" t="s">
        <v>1593</v>
      </c>
      <c r="E196" s="135" t="s">
        <v>1594</v>
      </c>
      <c r="F196" s="102">
        <f>VLOOKUP(D196,[51]SP_2018!$D$8:$F$285,3,FALSE)</f>
        <v>0</v>
      </c>
      <c r="G196" s="102">
        <v>0</v>
      </c>
      <c r="H196" s="102">
        <v>0</v>
      </c>
      <c r="I196" s="258">
        <v>0</v>
      </c>
      <c r="J196" s="102">
        <f t="shared" si="2"/>
        <v>0</v>
      </c>
      <c r="K196" t="s">
        <v>1221</v>
      </c>
      <c r="L196">
        <f>VLOOKUP(D196,[52]SP_2018!$D$8:$F$285,3,FALSE)</f>
        <v>0</v>
      </c>
      <c r="N196">
        <f>VLOOKUP(D196,[52]SP_2018!$D$8:$G$285,4,FALSE)</f>
        <v>0</v>
      </c>
    </row>
    <row r="197" spans="1:14" ht="15.75" x14ac:dyDescent="0.25">
      <c r="A197" s="51"/>
      <c r="B197" s="100"/>
      <c r="C197" s="100"/>
      <c r="D197" s="74" t="s">
        <v>1595</v>
      </c>
      <c r="E197" s="127" t="s">
        <v>1596</v>
      </c>
      <c r="F197" s="92">
        <f>VLOOKUP(D197,[51]SP_2018!$D$8:$F$285,3,FALSE)</f>
        <v>0</v>
      </c>
      <c r="G197" s="92">
        <v>0</v>
      </c>
      <c r="H197" s="92">
        <v>0</v>
      </c>
      <c r="I197" s="254">
        <v>0</v>
      </c>
      <c r="J197" s="92">
        <f t="shared" si="2"/>
        <v>0</v>
      </c>
      <c r="K197" t="s">
        <v>1214</v>
      </c>
      <c r="L197">
        <f>VLOOKUP(D197,[52]SP_2018!$D$8:$F$285,3,FALSE)</f>
        <v>0</v>
      </c>
      <c r="N197">
        <f>VLOOKUP(D197,[52]SP_2018!$D$8:$G$285,4,FALSE)</f>
        <v>0</v>
      </c>
    </row>
    <row r="198" spans="1:14" ht="15.75" x14ac:dyDescent="0.25">
      <c r="A198" s="51"/>
      <c r="B198" s="78"/>
      <c r="C198" s="78"/>
      <c r="D198" s="82" t="s">
        <v>1597</v>
      </c>
      <c r="E198" s="135" t="s">
        <v>1598</v>
      </c>
      <c r="F198" s="102">
        <f>VLOOKUP(D198,[51]SP_2018!$D$8:$F$285,3,FALSE)</f>
        <v>0</v>
      </c>
      <c r="G198" s="102">
        <v>0</v>
      </c>
      <c r="H198" s="102">
        <v>0</v>
      </c>
      <c r="I198" s="258">
        <v>0</v>
      </c>
      <c r="J198" s="102">
        <f t="shared" si="2"/>
        <v>0</v>
      </c>
      <c r="K198" t="s">
        <v>1221</v>
      </c>
      <c r="L198">
        <f>VLOOKUP(D198,[52]SP_2018!$D$8:$F$285,3,FALSE)</f>
        <v>0</v>
      </c>
      <c r="N198">
        <f>VLOOKUP(D198,[52]SP_2018!$D$8:$G$285,4,FALSE)</f>
        <v>0</v>
      </c>
    </row>
    <row r="199" spans="1:14" ht="15.75" x14ac:dyDescent="0.25">
      <c r="A199" s="51"/>
      <c r="B199" s="78"/>
      <c r="C199" s="78"/>
      <c r="D199" s="82" t="s">
        <v>1599</v>
      </c>
      <c r="E199" s="135" t="s">
        <v>1600</v>
      </c>
      <c r="F199" s="102">
        <f>VLOOKUP(D199,[51]SP_2018!$D$8:$F$285,3,FALSE)</f>
        <v>0</v>
      </c>
      <c r="G199" s="102">
        <v>0</v>
      </c>
      <c r="H199" s="102">
        <v>0</v>
      </c>
      <c r="I199" s="258">
        <v>0</v>
      </c>
      <c r="J199" s="102">
        <f t="shared" si="2"/>
        <v>0</v>
      </c>
      <c r="K199" t="s">
        <v>1221</v>
      </c>
      <c r="L199">
        <f>VLOOKUP(D199,[52]SP_2018!$D$8:$F$285,3,FALSE)</f>
        <v>0</v>
      </c>
      <c r="N199">
        <f>VLOOKUP(D199,[52]SP_2018!$D$8:$G$285,4,FALSE)</f>
        <v>0</v>
      </c>
    </row>
    <row r="200" spans="1:14" ht="15.75" x14ac:dyDescent="0.25">
      <c r="A200" s="51"/>
      <c r="B200" s="78"/>
      <c r="C200" s="78"/>
      <c r="D200" s="82" t="s">
        <v>1601</v>
      </c>
      <c r="E200" s="135" t="s">
        <v>1602</v>
      </c>
      <c r="F200" s="102">
        <f>VLOOKUP(D200,[51]SP_2018!$D$8:$F$285,3,FALSE)</f>
        <v>0</v>
      </c>
      <c r="G200" s="102">
        <v>0</v>
      </c>
      <c r="H200" s="102">
        <v>0</v>
      </c>
      <c r="I200" s="258">
        <v>0</v>
      </c>
      <c r="J200" s="102">
        <f t="shared" ref="J200:J263" si="3">+F200-H200</f>
        <v>0</v>
      </c>
      <c r="K200" t="s">
        <v>1221</v>
      </c>
      <c r="L200">
        <f>VLOOKUP(D200,[52]SP_2018!$D$8:$F$285,3,FALSE)</f>
        <v>0</v>
      </c>
      <c r="N200">
        <f>VLOOKUP(D200,[52]SP_2018!$D$8:$G$285,4,FALSE)</f>
        <v>0</v>
      </c>
    </row>
    <row r="201" spans="1:14" ht="15.75" x14ac:dyDescent="0.25">
      <c r="A201" s="51"/>
      <c r="B201" s="78"/>
      <c r="C201" s="78"/>
      <c r="D201" s="74" t="s">
        <v>1603</v>
      </c>
      <c r="E201" s="127" t="s">
        <v>1604</v>
      </c>
      <c r="F201" s="92">
        <f>VLOOKUP(D201,[51]SP_2018!$D$8:$F$285,3,FALSE)</f>
        <v>239669.76000000001</v>
      </c>
      <c r="G201" s="92">
        <v>239.66976</v>
      </c>
      <c r="H201" s="92">
        <v>189949.02</v>
      </c>
      <c r="I201" s="254">
        <v>189.94901999999999</v>
      </c>
      <c r="J201" s="92">
        <f t="shared" si="3"/>
        <v>49720.74000000002</v>
      </c>
      <c r="K201" t="s">
        <v>1221</v>
      </c>
      <c r="L201">
        <f>VLOOKUP(D201,[52]SP_2018!$D$8:$F$285,3,FALSE)</f>
        <v>239669.76000000001</v>
      </c>
      <c r="N201">
        <f>VLOOKUP(D201,[52]SP_2018!$D$8:$G$285,4,FALSE)</f>
        <v>239.66976</v>
      </c>
    </row>
    <row r="202" spans="1:14" ht="15.75" x14ac:dyDescent="0.25">
      <c r="A202" s="51"/>
      <c r="B202" s="78"/>
      <c r="C202" s="78"/>
      <c r="D202" s="74" t="s">
        <v>1605</v>
      </c>
      <c r="E202" s="127" t="s">
        <v>1606</v>
      </c>
      <c r="F202" s="92">
        <f>VLOOKUP(D202,[51]SP_2018!$D$8:$F$285,3,FALSE)</f>
        <v>26885.869749844074</v>
      </c>
      <c r="G202" s="92">
        <v>26.885870000064372</v>
      </c>
      <c r="H202" s="92">
        <v>49721</v>
      </c>
      <c r="I202" s="254">
        <v>49.720999999999997</v>
      </c>
      <c r="J202" s="92">
        <f t="shared" si="3"/>
        <v>-22835.130250155926</v>
      </c>
      <c r="K202" t="s">
        <v>1221</v>
      </c>
      <c r="L202">
        <f>VLOOKUP(D202,[52]SP_2018!$D$8:$F$285,3,FALSE)</f>
        <v>26885.870000064373</v>
      </c>
      <c r="N202">
        <f>VLOOKUP(D202,[52]SP_2018!$D$8:$G$285,4,FALSE)</f>
        <v>26.885870000064372</v>
      </c>
    </row>
    <row r="203" spans="1:14" ht="15.75" x14ac:dyDescent="0.25">
      <c r="A203" s="51"/>
      <c r="B203" s="78"/>
      <c r="C203" s="78"/>
      <c r="D203" s="74" t="s">
        <v>145</v>
      </c>
      <c r="E203" s="136" t="s">
        <v>1607</v>
      </c>
      <c r="F203" s="137">
        <f>VLOOKUP(D203,[51]SP_2018!$D$8:$F$285,3,FALSE)</f>
        <v>30404397.289999999</v>
      </c>
      <c r="G203" s="137">
        <v>30394.553250000001</v>
      </c>
      <c r="H203" s="137">
        <v>34808052.609999999</v>
      </c>
      <c r="I203" s="267">
        <v>34808.052609999999</v>
      </c>
      <c r="J203" s="137">
        <f t="shared" si="3"/>
        <v>-4403655.32</v>
      </c>
      <c r="K203" t="s">
        <v>1214</v>
      </c>
      <c r="L203">
        <f>VLOOKUP(D203,[52]SP_2018!$D$8:$F$285,3,FALSE)</f>
        <v>30394553.25</v>
      </c>
      <c r="N203">
        <f>VLOOKUP(D203,[52]SP_2018!$D$8:$G$285,4,FALSE)</f>
        <v>30394.553250000001</v>
      </c>
    </row>
    <row r="204" spans="1:14" ht="15.75" x14ac:dyDescent="0.25">
      <c r="A204" s="51"/>
      <c r="B204" s="78"/>
      <c r="C204" s="78"/>
      <c r="D204" s="74" t="s">
        <v>1608</v>
      </c>
      <c r="E204" s="138" t="s">
        <v>1609</v>
      </c>
      <c r="F204" s="92">
        <f>VLOOKUP(D204,[51]SP_2018!$D$8:$F$285,3,FALSE)</f>
        <v>0</v>
      </c>
      <c r="G204" s="92">
        <v>0</v>
      </c>
      <c r="H204" s="92">
        <v>0</v>
      </c>
      <c r="I204" s="254">
        <v>0</v>
      </c>
      <c r="J204" s="92">
        <f t="shared" si="3"/>
        <v>0</v>
      </c>
      <c r="K204" t="s">
        <v>1221</v>
      </c>
      <c r="L204">
        <f>VLOOKUP(D204,[52]SP_2018!$D$8:$F$285,3,FALSE)</f>
        <v>0</v>
      </c>
      <c r="N204">
        <f>VLOOKUP(D204,[52]SP_2018!$D$8:$G$285,4,FALSE)</f>
        <v>0</v>
      </c>
    </row>
    <row r="205" spans="1:14" ht="15.75" x14ac:dyDescent="0.25">
      <c r="A205" s="51"/>
      <c r="B205" s="78"/>
      <c r="C205" s="78"/>
      <c r="D205" s="74" t="s">
        <v>125</v>
      </c>
      <c r="E205" s="138" t="s">
        <v>1610</v>
      </c>
      <c r="F205" s="92">
        <f>VLOOKUP(D205,[51]SP_2018!$D$8:$F$285,3,FALSE)</f>
        <v>19516171.66</v>
      </c>
      <c r="G205" s="92">
        <v>19506.32762</v>
      </c>
      <c r="H205" s="92">
        <v>22272338.020000003</v>
      </c>
      <c r="I205" s="254">
        <v>22272.338020000003</v>
      </c>
      <c r="J205" s="92">
        <f t="shared" si="3"/>
        <v>-2756166.3600000031</v>
      </c>
      <c r="K205" t="s">
        <v>1214</v>
      </c>
      <c r="L205">
        <f>VLOOKUP(D205,[52]SP_2018!$D$8:$F$285,3,FALSE)</f>
        <v>19506327.620000001</v>
      </c>
      <c r="N205">
        <f>VLOOKUP(D205,[52]SP_2018!$D$8:$G$285,4,FALSE)</f>
        <v>19506.32762</v>
      </c>
    </row>
    <row r="206" spans="1:14" ht="15.75" x14ac:dyDescent="0.25">
      <c r="A206" s="51"/>
      <c r="B206" s="78"/>
      <c r="C206" s="78"/>
      <c r="D206" s="82" t="s">
        <v>126</v>
      </c>
      <c r="E206" s="117" t="s">
        <v>146</v>
      </c>
      <c r="F206" s="87">
        <f>VLOOKUP(D206,[51]SP_2018!$D$8:$F$285,3,FALSE)</f>
        <v>2979655.87</v>
      </c>
      <c r="G206" s="87">
        <v>2979.65587</v>
      </c>
      <c r="H206" s="87">
        <v>1530500</v>
      </c>
      <c r="I206" s="252">
        <v>1530.5</v>
      </c>
      <c r="J206" s="87">
        <f t="shared" si="3"/>
        <v>1449155.87</v>
      </c>
      <c r="K206" t="s">
        <v>1221</v>
      </c>
      <c r="L206">
        <f>VLOOKUP(D206,[52]SP_2018!$D$8:$F$285,3,FALSE)</f>
        <v>2979655.87</v>
      </c>
      <c r="N206">
        <f>VLOOKUP(D206,[52]SP_2018!$D$8:$G$285,4,FALSE)</f>
        <v>2979.65587</v>
      </c>
    </row>
    <row r="207" spans="1:14" ht="15.75" x14ac:dyDescent="0.25">
      <c r="A207" s="51"/>
      <c r="B207" s="78"/>
      <c r="C207" s="78"/>
      <c r="D207" s="82" t="s">
        <v>127</v>
      </c>
      <c r="E207" s="117" t="s">
        <v>147</v>
      </c>
      <c r="F207" s="87">
        <f>VLOOKUP(D207,[51]SP_2018!$D$8:$F$285,3,FALSE)</f>
        <v>2295280</v>
      </c>
      <c r="G207" s="87">
        <v>2295.2800000000002</v>
      </c>
      <c r="H207" s="87">
        <v>4346570.59</v>
      </c>
      <c r="I207" s="252">
        <v>4346.5705900000003</v>
      </c>
      <c r="J207" s="87">
        <f t="shared" si="3"/>
        <v>-2051290.5899999999</v>
      </c>
      <c r="K207" t="s">
        <v>1221</v>
      </c>
      <c r="L207">
        <f>VLOOKUP(D207,[52]SP_2018!$D$8:$F$285,3,FALSE)</f>
        <v>2295280</v>
      </c>
      <c r="N207">
        <f>VLOOKUP(D207,[52]SP_2018!$D$8:$G$285,4,FALSE)</f>
        <v>2295.2800000000002</v>
      </c>
    </row>
    <row r="208" spans="1:14" ht="15.75" x14ac:dyDescent="0.25">
      <c r="A208" s="51"/>
      <c r="B208" s="78"/>
      <c r="C208" s="78"/>
      <c r="D208" s="82" t="s">
        <v>128</v>
      </c>
      <c r="E208" s="117" t="s">
        <v>148</v>
      </c>
      <c r="F208" s="87">
        <f>VLOOKUP(D208,[51]SP_2018!$D$8:$F$285,3,FALSE)</f>
        <v>1158200</v>
      </c>
      <c r="G208" s="87">
        <v>1158.2</v>
      </c>
      <c r="H208" s="87">
        <v>1433993</v>
      </c>
      <c r="I208" s="252">
        <v>1433.9929999999999</v>
      </c>
      <c r="J208" s="87">
        <f t="shared" si="3"/>
        <v>-275793</v>
      </c>
      <c r="K208" t="s">
        <v>1221</v>
      </c>
      <c r="L208">
        <f>VLOOKUP(D208,[52]SP_2018!$D$8:$F$285,3,FALSE)</f>
        <v>1158200</v>
      </c>
      <c r="N208">
        <f>VLOOKUP(D208,[52]SP_2018!$D$8:$G$285,4,FALSE)</f>
        <v>1158.2</v>
      </c>
    </row>
    <row r="209" spans="1:14" ht="15.75" x14ac:dyDescent="0.25">
      <c r="A209" s="51"/>
      <c r="B209" s="78"/>
      <c r="C209" s="78"/>
      <c r="D209" s="82" t="s">
        <v>129</v>
      </c>
      <c r="E209" s="117" t="s">
        <v>149</v>
      </c>
      <c r="F209" s="87">
        <f>VLOOKUP(D209,[51]SP_2018!$D$8:$F$285,3,FALSE)</f>
        <v>12946035.789999999</v>
      </c>
      <c r="G209" s="87">
        <v>12936.19175</v>
      </c>
      <c r="H209" s="87">
        <v>14485874.43</v>
      </c>
      <c r="I209" s="252">
        <v>14485.87443</v>
      </c>
      <c r="J209" s="87">
        <f t="shared" si="3"/>
        <v>-1539838.6400000006</v>
      </c>
      <c r="K209" t="s">
        <v>1221</v>
      </c>
      <c r="L209">
        <f>VLOOKUP(D209,[52]SP_2018!$D$8:$F$285,3,FALSE)</f>
        <v>12936191.75</v>
      </c>
      <c r="N209">
        <f>VLOOKUP(D209,[52]SP_2018!$D$8:$G$285,4,FALSE)</f>
        <v>12936.19175</v>
      </c>
    </row>
    <row r="210" spans="1:14" ht="15.75" x14ac:dyDescent="0.25">
      <c r="A210" s="51"/>
      <c r="B210" s="78"/>
      <c r="C210" s="78"/>
      <c r="D210" s="82" t="s">
        <v>130</v>
      </c>
      <c r="E210" s="117" t="s">
        <v>150</v>
      </c>
      <c r="F210" s="87">
        <f>VLOOKUP(D210,[51]SP_2018!$D$8:$F$285,3,FALSE)</f>
        <v>137000</v>
      </c>
      <c r="G210" s="87">
        <v>137</v>
      </c>
      <c r="H210" s="87">
        <v>475400</v>
      </c>
      <c r="I210" s="252">
        <v>475.4</v>
      </c>
      <c r="J210" s="87">
        <f t="shared" si="3"/>
        <v>-338400</v>
      </c>
      <c r="K210" t="s">
        <v>1221</v>
      </c>
      <c r="L210">
        <f>VLOOKUP(D210,[52]SP_2018!$D$8:$F$285,3,FALSE)</f>
        <v>137000</v>
      </c>
      <c r="N210">
        <f>VLOOKUP(D210,[52]SP_2018!$D$8:$G$285,4,FALSE)</f>
        <v>137</v>
      </c>
    </row>
    <row r="211" spans="1:14" ht="15.75" x14ac:dyDescent="0.25">
      <c r="A211" s="51"/>
      <c r="B211" s="78"/>
      <c r="C211" s="78"/>
      <c r="D211" s="74" t="s">
        <v>1611</v>
      </c>
      <c r="E211" s="138" t="s">
        <v>1612</v>
      </c>
      <c r="F211" s="92">
        <f>VLOOKUP(D211,[51]SP_2018!$D$8:$F$285,3,FALSE)</f>
        <v>0</v>
      </c>
      <c r="G211" s="92">
        <v>0</v>
      </c>
      <c r="H211" s="92">
        <v>0</v>
      </c>
      <c r="I211" s="254">
        <v>0</v>
      </c>
      <c r="J211" s="92">
        <f t="shared" si="3"/>
        <v>0</v>
      </c>
      <c r="K211" t="s">
        <v>1214</v>
      </c>
      <c r="L211">
        <f>VLOOKUP(D211,[52]SP_2018!$D$8:$F$285,3,FALSE)</f>
        <v>0</v>
      </c>
      <c r="N211">
        <f>VLOOKUP(D211,[52]SP_2018!$D$8:$G$285,4,FALSE)</f>
        <v>0</v>
      </c>
    </row>
    <row r="212" spans="1:14" ht="15.75" x14ac:dyDescent="0.25">
      <c r="A212" s="51"/>
      <c r="B212" s="78"/>
      <c r="C212" s="78"/>
      <c r="D212" s="82" t="s">
        <v>1613</v>
      </c>
      <c r="E212" s="117" t="s">
        <v>1614</v>
      </c>
      <c r="F212" s="87">
        <f>VLOOKUP(D212,[51]SP_2018!$D$8:$F$285,3,FALSE)</f>
        <v>0</v>
      </c>
      <c r="G212" s="87">
        <v>0</v>
      </c>
      <c r="H212" s="87">
        <v>0</v>
      </c>
      <c r="I212" s="252">
        <v>0</v>
      </c>
      <c r="J212" s="87">
        <f t="shared" si="3"/>
        <v>0</v>
      </c>
      <c r="K212" t="s">
        <v>1221</v>
      </c>
      <c r="L212">
        <f>VLOOKUP(D212,[52]SP_2018!$D$8:$F$285,3,FALSE)</f>
        <v>0</v>
      </c>
      <c r="N212">
        <f>VLOOKUP(D212,[52]SP_2018!$D$8:$G$285,4,FALSE)</f>
        <v>0</v>
      </c>
    </row>
    <row r="213" spans="1:14" ht="15.75" x14ac:dyDescent="0.25">
      <c r="A213" s="51"/>
      <c r="B213" s="78"/>
      <c r="C213" s="78"/>
      <c r="D213" s="82" t="s">
        <v>1615</v>
      </c>
      <c r="E213" s="117" t="s">
        <v>1616</v>
      </c>
      <c r="F213" s="87">
        <f>VLOOKUP(D213,[51]SP_2018!$D$8:$F$285,3,FALSE)</f>
        <v>0</v>
      </c>
      <c r="G213" s="87">
        <v>0</v>
      </c>
      <c r="H213" s="87">
        <v>0</v>
      </c>
      <c r="I213" s="252">
        <v>0</v>
      </c>
      <c r="J213" s="87">
        <f t="shared" si="3"/>
        <v>0</v>
      </c>
      <c r="K213" t="s">
        <v>1221</v>
      </c>
      <c r="L213">
        <f>VLOOKUP(D213,[52]SP_2018!$D$8:$F$285,3,FALSE)</f>
        <v>0</v>
      </c>
      <c r="N213">
        <f>VLOOKUP(D213,[52]SP_2018!$D$8:$G$285,4,FALSE)</f>
        <v>0</v>
      </c>
    </row>
    <row r="214" spans="1:14" ht="15.75" x14ac:dyDescent="0.25">
      <c r="A214" s="51"/>
      <c r="B214" s="78"/>
      <c r="C214" s="78"/>
      <c r="D214" s="82" t="s">
        <v>1617</v>
      </c>
      <c r="E214" s="117" t="s">
        <v>1618</v>
      </c>
      <c r="F214" s="87">
        <f>VLOOKUP(D214,[51]SP_2018!$D$8:$F$285,3,FALSE)</f>
        <v>0</v>
      </c>
      <c r="G214" s="87">
        <v>0</v>
      </c>
      <c r="H214" s="87">
        <v>0</v>
      </c>
      <c r="I214" s="252">
        <v>0</v>
      </c>
      <c r="J214" s="87">
        <f t="shared" si="3"/>
        <v>0</v>
      </c>
      <c r="K214" t="s">
        <v>1221</v>
      </c>
      <c r="L214">
        <f>VLOOKUP(D214,[52]SP_2018!$D$8:$F$285,3,FALSE)</f>
        <v>0</v>
      </c>
      <c r="N214">
        <f>VLOOKUP(D214,[52]SP_2018!$D$8:$G$285,4,FALSE)</f>
        <v>0</v>
      </c>
    </row>
    <row r="215" spans="1:14" ht="15.75" x14ac:dyDescent="0.25">
      <c r="A215" s="51"/>
      <c r="B215" s="78"/>
      <c r="C215" s="78"/>
      <c r="D215" s="82" t="s">
        <v>1619</v>
      </c>
      <c r="E215" s="117" t="s">
        <v>1620</v>
      </c>
      <c r="F215" s="87">
        <f>VLOOKUP(D215,[51]SP_2018!$D$8:$F$285,3,FALSE)</f>
        <v>0</v>
      </c>
      <c r="G215" s="87">
        <v>0</v>
      </c>
      <c r="H215" s="87">
        <v>0</v>
      </c>
      <c r="I215" s="252">
        <v>0</v>
      </c>
      <c r="J215" s="87">
        <f t="shared" si="3"/>
        <v>0</v>
      </c>
      <c r="K215" t="s">
        <v>1221</v>
      </c>
      <c r="L215">
        <f>VLOOKUP(D215,[52]SP_2018!$D$8:$F$285,3,FALSE)</f>
        <v>0</v>
      </c>
      <c r="N215">
        <f>VLOOKUP(D215,[52]SP_2018!$D$8:$G$285,4,FALSE)</f>
        <v>0</v>
      </c>
    </row>
    <row r="216" spans="1:14" ht="15.75" x14ac:dyDescent="0.25">
      <c r="A216" s="51"/>
      <c r="B216" s="78"/>
      <c r="C216" s="78"/>
      <c r="D216" s="82" t="s">
        <v>1621</v>
      </c>
      <c r="E216" s="117" t="s">
        <v>1622</v>
      </c>
      <c r="F216" s="87">
        <f>VLOOKUP(D216,[51]SP_2018!$D$8:$F$285,3,FALSE)</f>
        <v>0</v>
      </c>
      <c r="G216" s="87">
        <v>0</v>
      </c>
      <c r="H216" s="87">
        <v>0</v>
      </c>
      <c r="I216" s="252">
        <v>0</v>
      </c>
      <c r="J216" s="87">
        <f t="shared" si="3"/>
        <v>0</v>
      </c>
      <c r="K216" t="s">
        <v>1221</v>
      </c>
      <c r="L216">
        <f>VLOOKUP(D216,[52]SP_2018!$D$8:$F$285,3,FALSE)</f>
        <v>0</v>
      </c>
      <c r="N216">
        <f>VLOOKUP(D216,[52]SP_2018!$D$8:$G$285,4,FALSE)</f>
        <v>0</v>
      </c>
    </row>
    <row r="217" spans="1:14" ht="15.75" x14ac:dyDescent="0.25">
      <c r="A217" s="51"/>
      <c r="B217" s="78"/>
      <c r="C217" s="78"/>
      <c r="D217" s="82" t="s">
        <v>1623</v>
      </c>
      <c r="E217" s="117" t="s">
        <v>1624</v>
      </c>
      <c r="F217" s="87">
        <f>VLOOKUP(D217,[51]SP_2018!$D$8:$F$285,3,FALSE)</f>
        <v>0</v>
      </c>
      <c r="G217" s="87">
        <v>0</v>
      </c>
      <c r="H217" s="87">
        <v>0</v>
      </c>
      <c r="I217" s="252">
        <v>0</v>
      </c>
      <c r="J217" s="87">
        <f t="shared" si="3"/>
        <v>0</v>
      </c>
      <c r="K217" t="s">
        <v>1221</v>
      </c>
      <c r="L217">
        <f>VLOOKUP(D217,[52]SP_2018!$D$8:$F$285,3,FALSE)</f>
        <v>0</v>
      </c>
      <c r="N217">
        <f>VLOOKUP(D217,[52]SP_2018!$D$8:$G$285,4,FALSE)</f>
        <v>0</v>
      </c>
    </row>
    <row r="218" spans="1:14" ht="15.75" x14ac:dyDescent="0.25">
      <c r="A218" s="51"/>
      <c r="B218" s="78"/>
      <c r="C218" s="78"/>
      <c r="D218" s="82" t="s">
        <v>1625</v>
      </c>
      <c r="E218" s="117" t="s">
        <v>1626</v>
      </c>
      <c r="F218" s="87">
        <f>VLOOKUP(D218,[51]SP_2018!$D$8:$F$285,3,FALSE)</f>
        <v>0</v>
      </c>
      <c r="G218" s="87">
        <v>0</v>
      </c>
      <c r="H218" s="87">
        <v>0</v>
      </c>
      <c r="I218" s="252">
        <v>0</v>
      </c>
      <c r="J218" s="87">
        <f t="shared" si="3"/>
        <v>0</v>
      </c>
      <c r="K218" t="s">
        <v>1221</v>
      </c>
      <c r="L218">
        <f>VLOOKUP(D218,[52]SP_2018!$D$8:$F$285,3,FALSE)</f>
        <v>0</v>
      </c>
      <c r="N218">
        <f>VLOOKUP(D218,[52]SP_2018!$D$8:$G$285,4,FALSE)</f>
        <v>0</v>
      </c>
    </row>
    <row r="219" spans="1:14" ht="15.75" x14ac:dyDescent="0.25">
      <c r="A219" s="51"/>
      <c r="B219" s="78"/>
      <c r="C219" s="78"/>
      <c r="D219" s="74" t="s">
        <v>131</v>
      </c>
      <c r="E219" s="138" t="s">
        <v>1627</v>
      </c>
      <c r="F219" s="92">
        <f>VLOOKUP(D219,[51]SP_2018!$D$8:$F$285,3,FALSE)</f>
        <v>3407.49</v>
      </c>
      <c r="G219" s="92">
        <v>3.4074899999999997</v>
      </c>
      <c r="H219" s="92">
        <v>528392.49</v>
      </c>
      <c r="I219" s="254">
        <v>528.39248999999995</v>
      </c>
      <c r="J219" s="92">
        <f t="shared" si="3"/>
        <v>-524985</v>
      </c>
      <c r="K219" t="s">
        <v>1214</v>
      </c>
      <c r="L219">
        <f>VLOOKUP(D219,[52]SP_2018!$D$8:$F$285,3,FALSE)</f>
        <v>3407.49</v>
      </c>
      <c r="N219">
        <f>VLOOKUP(D219,[52]SP_2018!$D$8:$G$285,4,FALSE)</f>
        <v>3.4074899999999997</v>
      </c>
    </row>
    <row r="220" spans="1:14" ht="15.75" x14ac:dyDescent="0.25">
      <c r="A220" s="51"/>
      <c r="B220" s="78"/>
      <c r="C220" s="78"/>
      <c r="D220" s="82" t="s">
        <v>132</v>
      </c>
      <c r="E220" s="117" t="s">
        <v>1628</v>
      </c>
      <c r="F220" s="87">
        <f>VLOOKUP(D220,[51]SP_2018!$D$8:$F$285,3,FALSE)</f>
        <v>3407.49</v>
      </c>
      <c r="G220" s="87">
        <v>3.4074899999999997</v>
      </c>
      <c r="H220" s="87">
        <v>423392.49</v>
      </c>
      <c r="I220" s="252">
        <v>423.39249000000001</v>
      </c>
      <c r="J220" s="87">
        <f t="shared" si="3"/>
        <v>-419985</v>
      </c>
      <c r="K220" t="s">
        <v>1221</v>
      </c>
      <c r="L220">
        <f>VLOOKUP(D220,[52]SP_2018!$D$8:$F$285,3,FALSE)</f>
        <v>3407.49</v>
      </c>
      <c r="N220">
        <f>VLOOKUP(D220,[52]SP_2018!$D$8:$G$285,4,FALSE)</f>
        <v>3.4074899999999997</v>
      </c>
    </row>
    <row r="221" spans="1:14" ht="15.75" x14ac:dyDescent="0.25">
      <c r="A221" s="51"/>
      <c r="B221" s="78"/>
      <c r="C221" s="78"/>
      <c r="D221" s="82" t="s">
        <v>1629</v>
      </c>
      <c r="E221" s="117" t="s">
        <v>1630</v>
      </c>
      <c r="F221" s="87">
        <f>VLOOKUP(D221,[51]SP_2018!$D$8:$F$285,3,FALSE)</f>
        <v>0</v>
      </c>
      <c r="G221" s="87">
        <v>0</v>
      </c>
      <c r="H221" s="87">
        <v>105000</v>
      </c>
      <c r="I221" s="252">
        <v>105</v>
      </c>
      <c r="J221" s="87">
        <f t="shared" si="3"/>
        <v>-105000</v>
      </c>
      <c r="K221" t="s">
        <v>1221</v>
      </c>
      <c r="L221">
        <f>VLOOKUP(D221,[52]SP_2018!$D$8:$F$285,3,FALSE)</f>
        <v>0</v>
      </c>
      <c r="N221">
        <f>VLOOKUP(D221,[52]SP_2018!$D$8:$G$285,4,FALSE)</f>
        <v>0</v>
      </c>
    </row>
    <row r="222" spans="1:14" ht="15.75" x14ac:dyDescent="0.25">
      <c r="A222" s="51"/>
      <c r="B222" s="78"/>
      <c r="C222" s="78"/>
      <c r="D222" s="82" t="s">
        <v>1631</v>
      </c>
      <c r="E222" s="117" t="s">
        <v>1632</v>
      </c>
      <c r="F222" s="87">
        <f>VLOOKUP(D222,[51]SP_2018!$D$8:$F$285,3,FALSE)</f>
        <v>0</v>
      </c>
      <c r="G222" s="87">
        <v>0</v>
      </c>
      <c r="H222" s="87">
        <v>0</v>
      </c>
      <c r="I222" s="252">
        <v>0</v>
      </c>
      <c r="J222" s="87">
        <f t="shared" si="3"/>
        <v>0</v>
      </c>
      <c r="K222" t="s">
        <v>1221</v>
      </c>
      <c r="L222">
        <f>VLOOKUP(D222,[52]SP_2018!$D$8:$F$285,3,FALSE)</f>
        <v>0</v>
      </c>
      <c r="N222">
        <f>VLOOKUP(D222,[52]SP_2018!$D$8:$G$285,4,FALSE)</f>
        <v>0</v>
      </c>
    </row>
    <row r="223" spans="1:14" ht="15.75" x14ac:dyDescent="0.25">
      <c r="A223" s="51"/>
      <c r="B223" s="78"/>
      <c r="C223" s="78"/>
      <c r="D223" s="82" t="s">
        <v>133</v>
      </c>
      <c r="E223" s="117" t="s">
        <v>151</v>
      </c>
      <c r="F223" s="87">
        <f>VLOOKUP(D223,[51]SP_2018!$D$8:$F$285,3,FALSE)</f>
        <v>0</v>
      </c>
      <c r="G223" s="87">
        <v>0</v>
      </c>
      <c r="H223" s="87">
        <v>0</v>
      </c>
      <c r="I223" s="252">
        <v>0</v>
      </c>
      <c r="J223" s="87">
        <f t="shared" si="3"/>
        <v>0</v>
      </c>
      <c r="K223" t="s">
        <v>1221</v>
      </c>
      <c r="L223">
        <f>VLOOKUP(D223,[52]SP_2018!$D$8:$F$285,3,FALSE)</f>
        <v>0</v>
      </c>
      <c r="N223">
        <f>VLOOKUP(D223,[52]SP_2018!$D$8:$G$285,4,FALSE)</f>
        <v>0</v>
      </c>
    </row>
    <row r="224" spans="1:14" ht="15.75" x14ac:dyDescent="0.25">
      <c r="A224" s="51"/>
      <c r="B224" s="78"/>
      <c r="C224" s="78"/>
      <c r="D224" s="74" t="s">
        <v>134</v>
      </c>
      <c r="E224" s="138" t="s">
        <v>1633</v>
      </c>
      <c r="F224" s="92">
        <f>VLOOKUP(D224,[51]SP_2018!$D$8:$F$285,3,FALSE)</f>
        <v>10884818.140000001</v>
      </c>
      <c r="G224" s="92">
        <v>10884.818140000001</v>
      </c>
      <c r="H224" s="92">
        <v>12007322.100000001</v>
      </c>
      <c r="I224" s="254">
        <v>12007.322100000001</v>
      </c>
      <c r="J224" s="92">
        <f t="shared" si="3"/>
        <v>-1122503.9600000009</v>
      </c>
      <c r="K224" t="s">
        <v>1214</v>
      </c>
      <c r="L224">
        <f>VLOOKUP(D224,[52]SP_2018!$D$8:$F$285,3,FALSE)</f>
        <v>10884818.140000001</v>
      </c>
      <c r="N224">
        <f>VLOOKUP(D224,[52]SP_2018!$D$8:$G$285,4,FALSE)</f>
        <v>10884.818140000001</v>
      </c>
    </row>
    <row r="225" spans="1:14" ht="15.75" x14ac:dyDescent="0.25">
      <c r="A225" s="51"/>
      <c r="B225" s="78"/>
      <c r="C225" s="78"/>
      <c r="D225" s="82" t="s">
        <v>1634</v>
      </c>
      <c r="E225" s="139" t="s">
        <v>1635</v>
      </c>
      <c r="F225" s="87">
        <f>VLOOKUP(D225,[51]SP_2018!$D$8:$F$285,3,FALSE)</f>
        <v>0</v>
      </c>
      <c r="G225" s="87">
        <v>0</v>
      </c>
      <c r="H225" s="87">
        <v>0</v>
      </c>
      <c r="I225" s="252">
        <v>0</v>
      </c>
      <c r="J225" s="87">
        <f t="shared" si="3"/>
        <v>0</v>
      </c>
      <c r="K225" t="s">
        <v>1221</v>
      </c>
      <c r="L225">
        <f>VLOOKUP(D225,[52]SP_2018!$D$8:$F$285,3,FALSE)</f>
        <v>0</v>
      </c>
      <c r="N225">
        <f>VLOOKUP(D225,[52]SP_2018!$D$8:$G$285,4,FALSE)</f>
        <v>0</v>
      </c>
    </row>
    <row r="226" spans="1:14" ht="15.75" x14ac:dyDescent="0.25">
      <c r="A226" s="51"/>
      <c r="B226" s="78"/>
      <c r="C226" s="78"/>
      <c r="D226" s="82" t="s">
        <v>152</v>
      </c>
      <c r="E226" s="140" t="s">
        <v>1636</v>
      </c>
      <c r="F226" s="99">
        <f>VLOOKUP(D226,[51]SP_2018!$D$8:$F$285,3,FALSE)</f>
        <v>7669440.1600000001</v>
      </c>
      <c r="G226" s="99">
        <v>7669.4401600000001</v>
      </c>
      <c r="H226" s="99">
        <v>6022322.1000000006</v>
      </c>
      <c r="I226" s="257">
        <v>6022.3221000000003</v>
      </c>
      <c r="J226" s="99">
        <f t="shared" si="3"/>
        <v>1647118.0599999996</v>
      </c>
      <c r="K226" t="s">
        <v>1214</v>
      </c>
      <c r="L226">
        <f>VLOOKUP(D226,[52]SP_2018!$D$8:$F$285,3,FALSE)</f>
        <v>7669440.1600000001</v>
      </c>
      <c r="N226">
        <f>VLOOKUP(D226,[52]SP_2018!$D$8:$G$285,4,FALSE)</f>
        <v>7669.4401600000001</v>
      </c>
    </row>
    <row r="227" spans="1:14" ht="15.75" x14ac:dyDescent="0.25">
      <c r="A227" s="51"/>
      <c r="B227" s="78"/>
      <c r="C227" s="78"/>
      <c r="D227" s="85" t="s">
        <v>135</v>
      </c>
      <c r="E227" s="135" t="s">
        <v>1637</v>
      </c>
      <c r="F227" s="102">
        <f>VLOOKUP(D227,[51]SP_2018!$D$8:$F$285,3,FALSE)</f>
        <v>4027511.2199999997</v>
      </c>
      <c r="G227" s="102">
        <v>4027.5112199999999</v>
      </c>
      <c r="H227" s="102">
        <v>2697715.22</v>
      </c>
      <c r="I227" s="258">
        <v>2697.71522</v>
      </c>
      <c r="J227" s="102">
        <f t="shared" si="3"/>
        <v>1329795.9999999995</v>
      </c>
      <c r="K227" t="s">
        <v>1221</v>
      </c>
      <c r="L227">
        <f>VLOOKUP(D227,[52]SP_2018!$D$8:$F$285,3,FALSE)</f>
        <v>4027511.2199999997</v>
      </c>
      <c r="N227">
        <f>VLOOKUP(D227,[52]SP_2018!$D$8:$G$285,4,FALSE)</f>
        <v>4027.5112199999999</v>
      </c>
    </row>
    <row r="228" spans="1:14" ht="15.75" x14ac:dyDescent="0.25">
      <c r="A228" s="51"/>
      <c r="B228" s="78"/>
      <c r="C228" s="78"/>
      <c r="D228" s="85" t="s">
        <v>136</v>
      </c>
      <c r="E228" s="135" t="s">
        <v>137</v>
      </c>
      <c r="F228" s="102">
        <f>VLOOKUP(D228,[51]SP_2018!$D$8:$F$285,3,FALSE)</f>
        <v>3195695.38</v>
      </c>
      <c r="G228" s="102">
        <v>3195.6953800000001</v>
      </c>
      <c r="H228" s="102">
        <v>2914523.81</v>
      </c>
      <c r="I228" s="258">
        <v>2914.5238100000001</v>
      </c>
      <c r="J228" s="102">
        <f t="shared" si="3"/>
        <v>281171.56999999983</v>
      </c>
      <c r="K228" t="s">
        <v>1221</v>
      </c>
      <c r="L228">
        <f>VLOOKUP(D228,[52]SP_2018!$D$8:$F$285,3,FALSE)</f>
        <v>3195695.38</v>
      </c>
      <c r="N228">
        <f>VLOOKUP(D228,[52]SP_2018!$D$8:$G$285,4,FALSE)</f>
        <v>3195.6953800000001</v>
      </c>
    </row>
    <row r="229" spans="1:14" ht="15.75" x14ac:dyDescent="0.25">
      <c r="A229" s="51"/>
      <c r="B229" s="78"/>
      <c r="C229" s="78"/>
      <c r="D229" s="85" t="s">
        <v>138</v>
      </c>
      <c r="E229" s="135" t="s">
        <v>139</v>
      </c>
      <c r="F229" s="102">
        <f>VLOOKUP(D229,[51]SP_2018!$D$8:$F$285,3,FALSE)</f>
        <v>446233.56000000006</v>
      </c>
      <c r="G229" s="102">
        <v>446.23356000000007</v>
      </c>
      <c r="H229" s="102">
        <v>410083.07</v>
      </c>
      <c r="I229" s="258">
        <v>410.08307000000002</v>
      </c>
      <c r="J229" s="102">
        <f t="shared" si="3"/>
        <v>36150.490000000049</v>
      </c>
      <c r="K229" t="s">
        <v>1221</v>
      </c>
      <c r="L229">
        <f>VLOOKUP(D229,[52]SP_2018!$D$8:$F$285,3,FALSE)</f>
        <v>446233.56000000006</v>
      </c>
      <c r="N229">
        <f>VLOOKUP(D229,[52]SP_2018!$D$8:$G$285,4,FALSE)</f>
        <v>446.23356000000007</v>
      </c>
    </row>
    <row r="230" spans="1:14" ht="15.75" x14ac:dyDescent="0.25">
      <c r="A230" s="51"/>
      <c r="B230" s="78"/>
      <c r="C230" s="78"/>
      <c r="D230" s="82" t="s">
        <v>140</v>
      </c>
      <c r="E230" s="139" t="s">
        <v>141</v>
      </c>
      <c r="F230" s="87">
        <f>VLOOKUP(D230,[51]SP_2018!$D$8:$F$285,3,FALSE)</f>
        <v>3215377.98</v>
      </c>
      <c r="G230" s="87">
        <v>3215.3779800000002</v>
      </c>
      <c r="H230" s="87">
        <v>5985000</v>
      </c>
      <c r="I230" s="252">
        <v>5985</v>
      </c>
      <c r="J230" s="87">
        <f t="shared" si="3"/>
        <v>-2769622.02</v>
      </c>
      <c r="K230" t="s">
        <v>1221</v>
      </c>
      <c r="L230">
        <f>VLOOKUP(D230,[52]SP_2018!$D$8:$F$285,3,FALSE)</f>
        <v>3215377.98</v>
      </c>
      <c r="N230">
        <f>VLOOKUP(D230,[52]SP_2018!$D$8:$G$285,4,FALSE)</f>
        <v>3215.3779800000002</v>
      </c>
    </row>
    <row r="231" spans="1:14" ht="15.75" x14ac:dyDescent="0.25">
      <c r="A231" s="51"/>
      <c r="B231" s="78"/>
      <c r="C231" s="78"/>
      <c r="D231" s="74" t="s">
        <v>1638</v>
      </c>
      <c r="E231" s="75" t="s">
        <v>1639</v>
      </c>
      <c r="F231" s="102">
        <f>VLOOKUP(D231,[51]SP_2018!$D$8:$F$285,3,FALSE)</f>
        <v>2164953.36</v>
      </c>
      <c r="G231" s="102">
        <v>2164.95336</v>
      </c>
      <c r="H231" s="102">
        <v>2144060.7599999998</v>
      </c>
      <c r="I231" s="258">
        <v>2144.0607599999998</v>
      </c>
      <c r="J231" s="102">
        <f t="shared" si="3"/>
        <v>20892.600000000093</v>
      </c>
      <c r="K231" t="s">
        <v>1214</v>
      </c>
      <c r="L231">
        <f>VLOOKUP(D231,[52]SP_2018!$D$8:$F$285,3,FALSE)</f>
        <v>2164953.36</v>
      </c>
      <c r="N231">
        <f>VLOOKUP(D231,[52]SP_2018!$D$8:$G$285,4,FALSE)</f>
        <v>2164.95336</v>
      </c>
    </row>
    <row r="232" spans="1:14" ht="15.75" x14ac:dyDescent="0.25">
      <c r="A232" s="51"/>
      <c r="B232" s="78"/>
      <c r="C232" s="78"/>
      <c r="D232" s="74" t="s">
        <v>1640</v>
      </c>
      <c r="E232" s="138" t="s">
        <v>1641</v>
      </c>
      <c r="F232" s="92">
        <f>VLOOKUP(D232,[51]SP_2018!$D$8:$F$285,3,FALSE)</f>
        <v>2164953.36</v>
      </c>
      <c r="G232" s="92">
        <v>2164.95336</v>
      </c>
      <c r="H232" s="92">
        <v>2144060.7599999998</v>
      </c>
      <c r="I232" s="254">
        <v>2144.0607599999998</v>
      </c>
      <c r="J232" s="275">
        <f t="shared" si="3"/>
        <v>20892.600000000093</v>
      </c>
      <c r="K232" t="s">
        <v>1221</v>
      </c>
      <c r="L232">
        <f>VLOOKUP(D232,[52]SP_2018!$D$8:$F$285,3,FALSE)</f>
        <v>2164953.36</v>
      </c>
      <c r="N232">
        <f>VLOOKUP(D232,[52]SP_2018!$D$8:$G$285,4,FALSE)</f>
        <v>2164.95336</v>
      </c>
    </row>
    <row r="233" spans="1:14" ht="15.75" x14ac:dyDescent="0.25">
      <c r="A233" s="51"/>
      <c r="B233" s="78"/>
      <c r="C233" s="78"/>
      <c r="D233" s="74" t="s">
        <v>1642</v>
      </c>
      <c r="E233" s="138" t="s">
        <v>1643</v>
      </c>
      <c r="F233" s="92">
        <f>VLOOKUP(D233,[51]SP_2018!$D$8:$F$285,3,FALSE)</f>
        <v>0</v>
      </c>
      <c r="G233" s="92">
        <v>0</v>
      </c>
      <c r="H233" s="92">
        <v>0</v>
      </c>
      <c r="I233" s="254">
        <v>0</v>
      </c>
      <c r="J233" s="92">
        <f t="shared" si="3"/>
        <v>0</v>
      </c>
      <c r="K233" t="s">
        <v>1221</v>
      </c>
      <c r="L233">
        <f>VLOOKUP(D233,[52]SP_2018!$D$8:$F$285,3,FALSE)</f>
        <v>0</v>
      </c>
      <c r="N233">
        <f>VLOOKUP(D233,[52]SP_2018!$D$8:$G$285,4,FALSE)</f>
        <v>0</v>
      </c>
    </row>
    <row r="234" spans="1:14" ht="15.75" x14ac:dyDescent="0.25">
      <c r="A234" s="51"/>
      <c r="B234" s="78"/>
      <c r="C234" s="78"/>
      <c r="D234" s="74" t="s">
        <v>1644</v>
      </c>
      <c r="E234" s="136" t="s">
        <v>1645</v>
      </c>
      <c r="F234" s="141">
        <f>VLOOKUP(D234,[51]SP_2018!$D$8:$F$285,3,FALSE)</f>
        <v>133815141.18999998</v>
      </c>
      <c r="G234" s="141">
        <v>133815.14118999999</v>
      </c>
      <c r="H234" s="141">
        <f>119950840+4</f>
        <v>119950844</v>
      </c>
      <c r="I234" s="268">
        <v>119950.84</v>
      </c>
      <c r="J234" s="141">
        <f t="shared" si="3"/>
        <v>13864297.189999983</v>
      </c>
      <c r="K234" t="s">
        <v>1214</v>
      </c>
      <c r="L234">
        <f>VLOOKUP(D234,[52]SP_2018!$D$8:$F$285,3,FALSE)</f>
        <v>133815141.18999998</v>
      </c>
      <c r="N234">
        <f>VLOOKUP(D234,[52]SP_2018!$D$8:$G$285,4,FALSE)</f>
        <v>133815.14118999999</v>
      </c>
    </row>
    <row r="235" spans="1:14" ht="15.75" x14ac:dyDescent="0.25">
      <c r="A235" s="51"/>
      <c r="B235" s="78"/>
      <c r="C235" s="78"/>
      <c r="D235" s="74" t="s">
        <v>1646</v>
      </c>
      <c r="E235" s="138" t="s">
        <v>1647</v>
      </c>
      <c r="F235" s="92">
        <f>VLOOKUP(D235,[51]SP_2018!$D$8:$F$285,3,FALSE)</f>
        <v>0</v>
      </c>
      <c r="G235" s="92">
        <v>0</v>
      </c>
      <c r="H235" s="92">
        <v>0</v>
      </c>
      <c r="I235" s="254">
        <v>0</v>
      </c>
      <c r="J235" s="92">
        <f t="shared" si="3"/>
        <v>0</v>
      </c>
      <c r="K235" t="s">
        <v>1221</v>
      </c>
      <c r="L235">
        <f>VLOOKUP(D235,[52]SP_2018!$D$8:$F$285,3,FALSE)</f>
        <v>0</v>
      </c>
      <c r="N235">
        <f>VLOOKUP(D235,[52]SP_2018!$D$8:$G$285,4,FALSE)</f>
        <v>0</v>
      </c>
    </row>
    <row r="236" spans="1:14" ht="15.75" x14ac:dyDescent="0.25">
      <c r="A236" s="51"/>
      <c r="B236" s="78"/>
      <c r="C236" s="78"/>
      <c r="D236" s="74" t="s">
        <v>1648</v>
      </c>
      <c r="E236" s="138" t="s">
        <v>1649</v>
      </c>
      <c r="F236" s="92">
        <f>VLOOKUP(D236,[51]SP_2018!$D$8:$F$285,3,FALSE)</f>
        <v>3948.65</v>
      </c>
      <c r="G236" s="92">
        <v>3.9486500000000002</v>
      </c>
      <c r="H236" s="92">
        <v>5752.66</v>
      </c>
      <c r="I236" s="254">
        <v>5.7526599999999997</v>
      </c>
      <c r="J236" s="92">
        <f t="shared" si="3"/>
        <v>-1804.0099999999998</v>
      </c>
      <c r="K236" t="s">
        <v>1214</v>
      </c>
      <c r="L236">
        <f>VLOOKUP(D236,[52]SP_2018!$D$8:$F$285,3,FALSE)</f>
        <v>3948.65</v>
      </c>
      <c r="N236">
        <f>VLOOKUP(D236,[52]SP_2018!$D$8:$G$285,4,FALSE)</f>
        <v>3.9486500000000002</v>
      </c>
    </row>
    <row r="237" spans="1:14" ht="15.75" x14ac:dyDescent="0.25">
      <c r="A237" s="51"/>
      <c r="B237" s="78" t="s">
        <v>1419</v>
      </c>
      <c r="C237" s="78"/>
      <c r="D237" s="82" t="s">
        <v>1650</v>
      </c>
      <c r="E237" s="139" t="s">
        <v>1651</v>
      </c>
      <c r="F237" s="87">
        <f>VLOOKUP(D237,[51]SP_2018!$D$8:$F$285,3,FALSE)</f>
        <v>0</v>
      </c>
      <c r="G237" s="87">
        <v>0</v>
      </c>
      <c r="H237" s="87">
        <v>0</v>
      </c>
      <c r="I237" s="252">
        <v>0</v>
      </c>
      <c r="J237" s="87">
        <f t="shared" si="3"/>
        <v>0</v>
      </c>
      <c r="K237" t="s">
        <v>1221</v>
      </c>
      <c r="L237">
        <f>VLOOKUP(D237,[52]SP_2018!$D$8:$F$285,3,FALSE)</f>
        <v>0</v>
      </c>
      <c r="N237">
        <f>VLOOKUP(D237,[52]SP_2018!$D$8:$G$285,4,FALSE)</f>
        <v>0</v>
      </c>
    </row>
    <row r="238" spans="1:14" ht="15.75" x14ac:dyDescent="0.25">
      <c r="A238" s="51"/>
      <c r="B238" s="78"/>
      <c r="C238" s="78"/>
      <c r="D238" s="82" t="s">
        <v>1652</v>
      </c>
      <c r="E238" s="139" t="s">
        <v>1653</v>
      </c>
      <c r="F238" s="87">
        <f>VLOOKUP(D238,[51]SP_2018!$D$8:$F$285,3,FALSE)</f>
        <v>0</v>
      </c>
      <c r="G238" s="87">
        <v>0</v>
      </c>
      <c r="H238" s="87">
        <v>0</v>
      </c>
      <c r="I238" s="252">
        <v>0</v>
      </c>
      <c r="J238" s="87">
        <f t="shared" si="3"/>
        <v>0</v>
      </c>
      <c r="K238" t="s">
        <v>1221</v>
      </c>
      <c r="L238">
        <f>VLOOKUP(D238,[52]SP_2018!$D$8:$F$285,3,FALSE)</f>
        <v>0</v>
      </c>
      <c r="N238">
        <f>VLOOKUP(D238,[52]SP_2018!$D$8:$G$285,4,FALSE)</f>
        <v>0</v>
      </c>
    </row>
    <row r="239" spans="1:14" ht="15.75" x14ac:dyDescent="0.25">
      <c r="A239" s="51"/>
      <c r="B239" s="78" t="s">
        <v>1414</v>
      </c>
      <c r="C239" s="78"/>
      <c r="D239" s="82" t="s">
        <v>1654</v>
      </c>
      <c r="E239" s="139" t="s">
        <v>1655</v>
      </c>
      <c r="F239" s="87">
        <f>VLOOKUP(D239,[51]SP_2018!$D$8:$F$285,3,FALSE)</f>
        <v>0</v>
      </c>
      <c r="G239" s="87">
        <v>0</v>
      </c>
      <c r="H239" s="87">
        <v>0</v>
      </c>
      <c r="I239" s="252">
        <v>0</v>
      </c>
      <c r="J239" s="87">
        <f t="shared" si="3"/>
        <v>0</v>
      </c>
      <c r="K239" t="s">
        <v>1221</v>
      </c>
      <c r="L239">
        <f>VLOOKUP(D239,[52]SP_2018!$D$8:$F$285,3,FALSE)</f>
        <v>0</v>
      </c>
      <c r="N239">
        <f>VLOOKUP(D239,[52]SP_2018!$D$8:$G$285,4,FALSE)</f>
        <v>0</v>
      </c>
    </row>
    <row r="240" spans="1:14" ht="15.75" x14ac:dyDescent="0.25">
      <c r="A240" s="51"/>
      <c r="B240" s="78" t="s">
        <v>1414</v>
      </c>
      <c r="C240" s="78"/>
      <c r="D240" s="142" t="s">
        <v>1656</v>
      </c>
      <c r="E240" s="139" t="s">
        <v>1657</v>
      </c>
      <c r="F240" s="87">
        <f>VLOOKUP(D240,[51]SP_2018!$D$8:$F$285,3,FALSE)</f>
        <v>0</v>
      </c>
      <c r="G240" s="87">
        <v>0</v>
      </c>
      <c r="H240" s="87">
        <v>0</v>
      </c>
      <c r="I240" s="252">
        <v>0</v>
      </c>
      <c r="J240" s="87">
        <f t="shared" si="3"/>
        <v>0</v>
      </c>
      <c r="K240" t="s">
        <v>1221</v>
      </c>
      <c r="L240">
        <f>VLOOKUP(D240,[52]SP_2018!$D$8:$F$285,3,FALSE)</f>
        <v>0</v>
      </c>
      <c r="N240">
        <f>VLOOKUP(D240,[52]SP_2018!$D$8:$G$285,4,FALSE)</f>
        <v>0</v>
      </c>
    </row>
    <row r="241" spans="1:14" ht="15.75" x14ac:dyDescent="0.25">
      <c r="A241" s="51"/>
      <c r="B241" s="78" t="s">
        <v>1414</v>
      </c>
      <c r="C241" s="78"/>
      <c r="D241" s="82" t="s">
        <v>1658</v>
      </c>
      <c r="E241" s="139" t="s">
        <v>1659</v>
      </c>
      <c r="F241" s="87">
        <f>VLOOKUP(D241,[51]SP_2018!$D$8:$F$285,3,FALSE)</f>
        <v>3948.65</v>
      </c>
      <c r="G241" s="87">
        <v>3.9486500000000002</v>
      </c>
      <c r="H241" s="87">
        <v>5752.66</v>
      </c>
      <c r="I241" s="252">
        <v>5.7526599999999997</v>
      </c>
      <c r="J241" s="87">
        <f t="shared" si="3"/>
        <v>-1804.0099999999998</v>
      </c>
      <c r="K241" t="s">
        <v>1221</v>
      </c>
      <c r="L241">
        <f>VLOOKUP(D241,[52]SP_2018!$D$8:$F$285,3,FALSE)</f>
        <v>3948.65</v>
      </c>
      <c r="N241">
        <f>VLOOKUP(D241,[52]SP_2018!$D$8:$G$285,4,FALSE)</f>
        <v>3.9486500000000002</v>
      </c>
    </row>
    <row r="242" spans="1:14" ht="15.75" x14ac:dyDescent="0.25">
      <c r="A242" s="51"/>
      <c r="B242" s="78"/>
      <c r="C242" s="78"/>
      <c r="D242" s="74" t="s">
        <v>1660</v>
      </c>
      <c r="E242" s="138" t="s">
        <v>1661</v>
      </c>
      <c r="F242" s="92">
        <f>VLOOKUP(D242,[51]SP_2018!$D$8:$F$285,3,FALSE)</f>
        <v>0</v>
      </c>
      <c r="G242" s="92">
        <v>0</v>
      </c>
      <c r="H242" s="92">
        <v>0</v>
      </c>
      <c r="I242" s="254">
        <v>0</v>
      </c>
      <c r="J242" s="92">
        <f t="shared" si="3"/>
        <v>0</v>
      </c>
      <c r="K242" t="s">
        <v>1214</v>
      </c>
      <c r="L242">
        <f>VLOOKUP(D242,[52]SP_2018!$D$8:$F$285,3,FALSE)</f>
        <v>0</v>
      </c>
      <c r="N242">
        <f>VLOOKUP(D242,[52]SP_2018!$D$8:$G$285,4,FALSE)</f>
        <v>0</v>
      </c>
    </row>
    <row r="243" spans="1:14" ht="15.75" x14ac:dyDescent="0.25">
      <c r="A243" s="51"/>
      <c r="B243" s="78" t="s">
        <v>1448</v>
      </c>
      <c r="C243" s="78" t="s">
        <v>164</v>
      </c>
      <c r="D243" s="82" t="s">
        <v>1662</v>
      </c>
      <c r="E243" s="95" t="s">
        <v>1663</v>
      </c>
      <c r="F243" s="87">
        <f>VLOOKUP(D243,[51]SP_2018!$D$8:$F$285,3,FALSE)</f>
        <v>0</v>
      </c>
      <c r="G243" s="87">
        <v>0</v>
      </c>
      <c r="H243" s="87">
        <v>0</v>
      </c>
      <c r="I243" s="252">
        <v>0</v>
      </c>
      <c r="J243" s="87">
        <f t="shared" si="3"/>
        <v>0</v>
      </c>
      <c r="K243" t="s">
        <v>1221</v>
      </c>
      <c r="L243">
        <f>VLOOKUP(D243,[52]SP_2018!$D$8:$F$285,3,FALSE)</f>
        <v>0</v>
      </c>
      <c r="N243">
        <f>VLOOKUP(D243,[52]SP_2018!$D$8:$G$285,4,FALSE)</f>
        <v>0</v>
      </c>
    </row>
    <row r="244" spans="1:14" ht="15.75" x14ac:dyDescent="0.25">
      <c r="A244" s="51"/>
      <c r="B244" s="78" t="s">
        <v>164</v>
      </c>
      <c r="C244" s="78" t="s">
        <v>164</v>
      </c>
      <c r="D244" s="82" t="s">
        <v>1664</v>
      </c>
      <c r="E244" s="95" t="s">
        <v>1665</v>
      </c>
      <c r="F244" s="87">
        <f>VLOOKUP(D244,[51]SP_2018!$D$8:$F$285,3,FALSE)</f>
        <v>0</v>
      </c>
      <c r="G244" s="87">
        <v>0</v>
      </c>
      <c r="H244" s="87">
        <v>0</v>
      </c>
      <c r="I244" s="252">
        <v>0</v>
      </c>
      <c r="J244" s="87">
        <f t="shared" si="3"/>
        <v>0</v>
      </c>
      <c r="K244" t="s">
        <v>1221</v>
      </c>
      <c r="L244">
        <f>VLOOKUP(D244,[52]SP_2018!$D$8:$F$285,3,FALSE)</f>
        <v>0</v>
      </c>
      <c r="N244">
        <f>VLOOKUP(D244,[52]SP_2018!$D$8:$G$285,4,FALSE)</f>
        <v>0</v>
      </c>
    </row>
    <row r="245" spans="1:14" ht="15.75" x14ac:dyDescent="0.25">
      <c r="A245" s="51"/>
      <c r="B245" s="78" t="s">
        <v>1419</v>
      </c>
      <c r="C245" s="78"/>
      <c r="D245" s="82" t="s">
        <v>1666</v>
      </c>
      <c r="E245" s="95" t="s">
        <v>1667</v>
      </c>
      <c r="F245" s="87">
        <f>VLOOKUP(D245,[51]SP_2018!$D$8:$F$285,3,FALSE)</f>
        <v>0</v>
      </c>
      <c r="G245" s="87">
        <v>0</v>
      </c>
      <c r="H245" s="87">
        <v>0</v>
      </c>
      <c r="I245" s="252">
        <v>0</v>
      </c>
      <c r="J245" s="87">
        <f t="shared" si="3"/>
        <v>0</v>
      </c>
      <c r="K245" t="s">
        <v>1221</v>
      </c>
      <c r="L245">
        <f>VLOOKUP(D245,[52]SP_2018!$D$8:$F$285,3,FALSE)</f>
        <v>0</v>
      </c>
      <c r="N245">
        <f>VLOOKUP(D245,[52]SP_2018!$D$8:$G$285,4,FALSE)</f>
        <v>0</v>
      </c>
    </row>
    <row r="246" spans="1:14" ht="15.75" x14ac:dyDescent="0.25">
      <c r="A246" s="51"/>
      <c r="B246" s="78" t="s">
        <v>1448</v>
      </c>
      <c r="C246" s="78" t="s">
        <v>164</v>
      </c>
      <c r="D246" s="82" t="s">
        <v>1668</v>
      </c>
      <c r="E246" s="95" t="s">
        <v>1669</v>
      </c>
      <c r="F246" s="87">
        <f>VLOOKUP(D246,[51]SP_2018!$D$8:$F$285,3,FALSE)</f>
        <v>0</v>
      </c>
      <c r="G246" s="87">
        <v>0</v>
      </c>
      <c r="H246" s="87">
        <v>0</v>
      </c>
      <c r="I246" s="252">
        <v>0</v>
      </c>
      <c r="J246" s="87">
        <f t="shared" si="3"/>
        <v>0</v>
      </c>
      <c r="K246" t="s">
        <v>1221</v>
      </c>
      <c r="L246">
        <f>VLOOKUP(D246,[52]SP_2018!$D$8:$F$285,3,FALSE)</f>
        <v>0</v>
      </c>
      <c r="N246">
        <f>VLOOKUP(D246,[52]SP_2018!$D$8:$G$285,4,FALSE)</f>
        <v>0</v>
      </c>
    </row>
    <row r="247" spans="1:14" ht="15.75" x14ac:dyDescent="0.25">
      <c r="A247" s="51"/>
      <c r="B247" s="78"/>
      <c r="C247" s="78"/>
      <c r="D247" s="82" t="s">
        <v>1670</v>
      </c>
      <c r="E247" s="95" t="s">
        <v>1671</v>
      </c>
      <c r="F247" s="87">
        <f>VLOOKUP(D247,[51]SP_2018!$D$8:$F$285,3,FALSE)</f>
        <v>0</v>
      </c>
      <c r="G247" s="87">
        <v>0</v>
      </c>
      <c r="H247" s="87">
        <v>0</v>
      </c>
      <c r="I247" s="252">
        <v>0</v>
      </c>
      <c r="J247" s="87">
        <f t="shared" si="3"/>
        <v>0</v>
      </c>
      <c r="K247" t="s">
        <v>1221</v>
      </c>
      <c r="L247">
        <f>VLOOKUP(D247,[52]SP_2018!$D$8:$F$285,3,FALSE)</f>
        <v>0</v>
      </c>
      <c r="N247">
        <f>VLOOKUP(D247,[52]SP_2018!$D$8:$G$285,4,FALSE)</f>
        <v>0</v>
      </c>
    </row>
    <row r="248" spans="1:14" ht="15.75" x14ac:dyDescent="0.25">
      <c r="A248" s="51"/>
      <c r="B248" s="78"/>
      <c r="C248" s="78"/>
      <c r="D248" s="74" t="s">
        <v>1672</v>
      </c>
      <c r="E248" s="138" t="s">
        <v>1673</v>
      </c>
      <c r="F248" s="92">
        <f>VLOOKUP(D248,[51]SP_2018!$D$8:$F$285,3,FALSE)</f>
        <v>560117.30000000005</v>
      </c>
      <c r="G248" s="92">
        <v>560.1173</v>
      </c>
      <c r="H248" s="92">
        <v>3015024.5799999996</v>
      </c>
      <c r="I248" s="254">
        <v>3015.0245799999998</v>
      </c>
      <c r="J248" s="92">
        <f t="shared" si="3"/>
        <v>-2454907.2799999993</v>
      </c>
      <c r="K248" t="s">
        <v>1221</v>
      </c>
      <c r="L248">
        <f>VLOOKUP(D248,[52]SP_2018!$D$8:$F$285,3,FALSE)</f>
        <v>560117.30000000005</v>
      </c>
      <c r="N248">
        <f>VLOOKUP(D248,[52]SP_2018!$D$8:$G$285,4,FALSE)</f>
        <v>560.1173</v>
      </c>
    </row>
    <row r="249" spans="1:14" ht="15.75" x14ac:dyDescent="0.25">
      <c r="A249" s="51"/>
      <c r="B249" s="78"/>
      <c r="C249" s="78"/>
      <c r="D249" s="74" t="s">
        <v>1674</v>
      </c>
      <c r="E249" s="138" t="s">
        <v>1675</v>
      </c>
      <c r="F249" s="92">
        <f>VLOOKUP(D249,[51]SP_2018!$D$8:$F$285,3,FALSE)</f>
        <v>1526583.39</v>
      </c>
      <c r="G249" s="92">
        <v>1526.58339</v>
      </c>
      <c r="H249" s="92">
        <v>922911.9</v>
      </c>
      <c r="I249" s="254">
        <v>922.91190000000006</v>
      </c>
      <c r="J249" s="92">
        <f t="shared" si="3"/>
        <v>603671.48999999987</v>
      </c>
      <c r="K249" t="s">
        <v>1214</v>
      </c>
      <c r="L249">
        <f>VLOOKUP(D249,[52]SP_2018!$D$8:$F$285,3,FALSE)</f>
        <v>1526583.39</v>
      </c>
      <c r="N249">
        <f>VLOOKUP(D249,[52]SP_2018!$D$8:$G$285,4,FALSE)</f>
        <v>1526.58339</v>
      </c>
    </row>
    <row r="250" spans="1:14" ht="15.75" x14ac:dyDescent="0.25">
      <c r="A250" s="51"/>
      <c r="B250" s="78"/>
      <c r="C250" s="78"/>
      <c r="D250" s="82" t="s">
        <v>1676</v>
      </c>
      <c r="E250" s="140" t="s">
        <v>1677</v>
      </c>
      <c r="F250" s="99">
        <f>VLOOKUP(D250,[51]SP_2018!$D$8:$F$285,3,FALSE)</f>
        <v>1410657.42</v>
      </c>
      <c r="G250" s="99">
        <v>1410.65742</v>
      </c>
      <c r="H250" s="99">
        <v>839766.69000000006</v>
      </c>
      <c r="I250" s="257">
        <v>839.76669000000004</v>
      </c>
      <c r="J250" s="99">
        <f t="shared" si="3"/>
        <v>570890.72999999986</v>
      </c>
      <c r="K250" t="s">
        <v>1214</v>
      </c>
      <c r="L250">
        <f>VLOOKUP(D250,[52]SP_2018!$D$8:$F$285,3,FALSE)</f>
        <v>1410657.42</v>
      </c>
      <c r="N250">
        <f>VLOOKUP(D250,[52]SP_2018!$D$8:$G$285,4,FALSE)</f>
        <v>1410.65742</v>
      </c>
    </row>
    <row r="251" spans="1:14" ht="15.75" x14ac:dyDescent="0.25">
      <c r="A251" s="51"/>
      <c r="B251" s="78" t="s">
        <v>1448</v>
      </c>
      <c r="C251" s="78" t="s">
        <v>111</v>
      </c>
      <c r="D251" s="113" t="s">
        <v>1678</v>
      </c>
      <c r="E251" s="143" t="s">
        <v>1679</v>
      </c>
      <c r="F251" s="87">
        <f>VLOOKUP(D251,[51]SP_2018!$D$8:$F$285,3,FALSE)</f>
        <v>0</v>
      </c>
      <c r="G251" s="87">
        <v>0</v>
      </c>
      <c r="H251" s="87">
        <v>0</v>
      </c>
      <c r="I251" s="252">
        <v>0</v>
      </c>
      <c r="J251" s="87">
        <f t="shared" si="3"/>
        <v>0</v>
      </c>
      <c r="K251" t="s">
        <v>1221</v>
      </c>
      <c r="L251">
        <f>VLOOKUP(D251,[52]SP_2018!$D$8:$F$285,3,FALSE)</f>
        <v>0</v>
      </c>
      <c r="N251">
        <f>VLOOKUP(D251,[52]SP_2018!$D$8:$G$285,4,FALSE)</f>
        <v>0</v>
      </c>
    </row>
    <row r="252" spans="1:14" ht="15.75" x14ac:dyDescent="0.25">
      <c r="A252" s="51"/>
      <c r="B252" s="78" t="s">
        <v>1448</v>
      </c>
      <c r="C252" s="78" t="s">
        <v>111</v>
      </c>
      <c r="D252" s="113" t="s">
        <v>1680</v>
      </c>
      <c r="E252" s="143" t="s">
        <v>1681</v>
      </c>
      <c r="F252" s="87">
        <f>VLOOKUP(D252,[51]SP_2018!$D$8:$F$285,3,FALSE)</f>
        <v>0</v>
      </c>
      <c r="G252" s="87">
        <v>0</v>
      </c>
      <c r="H252" s="87">
        <v>0</v>
      </c>
      <c r="I252" s="252">
        <v>0</v>
      </c>
      <c r="J252" s="87">
        <f t="shared" si="3"/>
        <v>0</v>
      </c>
      <c r="K252" t="s">
        <v>1221</v>
      </c>
      <c r="L252">
        <f>VLOOKUP(D252,[52]SP_2018!$D$8:$F$285,3,FALSE)</f>
        <v>0</v>
      </c>
      <c r="N252">
        <f>VLOOKUP(D252,[52]SP_2018!$D$8:$G$285,4,FALSE)</f>
        <v>0</v>
      </c>
    </row>
    <row r="253" spans="1:14" ht="15.75" x14ac:dyDescent="0.25">
      <c r="A253" s="51"/>
      <c r="B253" s="78" t="s">
        <v>1448</v>
      </c>
      <c r="C253" s="78" t="s">
        <v>111</v>
      </c>
      <c r="D253" s="113" t="s">
        <v>1682</v>
      </c>
      <c r="E253" s="143" t="s">
        <v>1683</v>
      </c>
      <c r="F253" s="87">
        <f>VLOOKUP(D253,[51]SP_2018!$D$8:$F$285,3,FALSE)</f>
        <v>0</v>
      </c>
      <c r="G253" s="87">
        <v>0</v>
      </c>
      <c r="H253" s="87">
        <v>0</v>
      </c>
      <c r="I253" s="252">
        <v>0</v>
      </c>
      <c r="J253" s="87">
        <f t="shared" si="3"/>
        <v>0</v>
      </c>
      <c r="K253" t="s">
        <v>1221</v>
      </c>
      <c r="L253">
        <f>VLOOKUP(D253,[52]SP_2018!$D$8:$F$285,3,FALSE)</f>
        <v>0</v>
      </c>
      <c r="N253">
        <f>VLOOKUP(D253,[52]SP_2018!$D$8:$G$285,4,FALSE)</f>
        <v>0</v>
      </c>
    </row>
    <row r="254" spans="1:14" ht="15.75" x14ac:dyDescent="0.25">
      <c r="A254" s="51"/>
      <c r="B254" s="78" t="s">
        <v>164</v>
      </c>
      <c r="C254" s="78" t="s">
        <v>111</v>
      </c>
      <c r="D254" s="113" t="s">
        <v>1684</v>
      </c>
      <c r="E254" s="143" t="s">
        <v>1685</v>
      </c>
      <c r="F254" s="87">
        <f>VLOOKUP(D254,[51]SP_2018!$D$8:$F$285,3,FALSE)</f>
        <v>0</v>
      </c>
      <c r="G254" s="87">
        <v>0</v>
      </c>
      <c r="H254" s="87">
        <v>0</v>
      </c>
      <c r="I254" s="252">
        <v>0</v>
      </c>
      <c r="J254" s="87">
        <f t="shared" si="3"/>
        <v>0</v>
      </c>
      <c r="K254" t="s">
        <v>1221</v>
      </c>
      <c r="L254">
        <f>VLOOKUP(D254,[52]SP_2018!$D$8:$F$285,3,FALSE)</f>
        <v>0</v>
      </c>
      <c r="N254">
        <f>VLOOKUP(D254,[52]SP_2018!$D$8:$G$285,4,FALSE)</f>
        <v>0</v>
      </c>
    </row>
    <row r="255" spans="1:14" ht="15.75" x14ac:dyDescent="0.25">
      <c r="A255" s="51"/>
      <c r="B255" s="78" t="s">
        <v>1448</v>
      </c>
      <c r="C255" s="78" t="s">
        <v>111</v>
      </c>
      <c r="D255" s="113" t="s">
        <v>1686</v>
      </c>
      <c r="E255" s="143" t="s">
        <v>1687</v>
      </c>
      <c r="F255" s="87">
        <f>VLOOKUP(D255,[51]SP_2018!$D$8:$F$285,3,FALSE)</f>
        <v>0</v>
      </c>
      <c r="G255" s="87">
        <v>0</v>
      </c>
      <c r="H255" s="87">
        <v>0</v>
      </c>
      <c r="I255" s="252">
        <v>0</v>
      </c>
      <c r="J255" s="87">
        <f t="shared" si="3"/>
        <v>0</v>
      </c>
      <c r="K255" t="s">
        <v>1221</v>
      </c>
      <c r="L255">
        <f>VLOOKUP(D255,[52]SP_2018!$D$8:$F$285,3,FALSE)</f>
        <v>0</v>
      </c>
      <c r="N255">
        <f>VLOOKUP(D255,[52]SP_2018!$D$8:$G$285,4,FALSE)</f>
        <v>0</v>
      </c>
    </row>
    <row r="256" spans="1:14" ht="15.75" x14ac:dyDescent="0.25">
      <c r="A256" s="51"/>
      <c r="B256" s="78" t="s">
        <v>1448</v>
      </c>
      <c r="C256" s="78" t="s">
        <v>111</v>
      </c>
      <c r="D256" s="113" t="s">
        <v>1688</v>
      </c>
      <c r="E256" s="143" t="s">
        <v>1689</v>
      </c>
      <c r="F256" s="87">
        <f>VLOOKUP(D256,[51]SP_2018!$D$8:$F$285,3,FALSE)</f>
        <v>1410657.42</v>
      </c>
      <c r="G256" s="87">
        <v>1410.65742</v>
      </c>
      <c r="H256" s="87">
        <v>839766.69000000006</v>
      </c>
      <c r="I256" s="252">
        <v>839.76669000000004</v>
      </c>
      <c r="J256" s="87">
        <f t="shared" si="3"/>
        <v>570890.72999999986</v>
      </c>
      <c r="K256" t="s">
        <v>1221</v>
      </c>
      <c r="L256">
        <f>VLOOKUP(D256,[52]SP_2018!$D$8:$F$285,3,FALSE)</f>
        <v>1410657.42</v>
      </c>
      <c r="N256">
        <f>VLOOKUP(D256,[52]SP_2018!$D$8:$G$285,4,FALSE)</f>
        <v>1410.65742</v>
      </c>
    </row>
    <row r="257" spans="1:14" ht="15.75" x14ac:dyDescent="0.25">
      <c r="A257" s="51"/>
      <c r="B257" s="78" t="s">
        <v>1414</v>
      </c>
      <c r="C257" s="78"/>
      <c r="D257" s="82" t="s">
        <v>1690</v>
      </c>
      <c r="E257" s="139" t="s">
        <v>1691</v>
      </c>
      <c r="F257" s="118">
        <f>VLOOKUP(D257,[51]SP_2018!$D$8:$F$285,3,FALSE)</f>
        <v>115925.97</v>
      </c>
      <c r="G257" s="118">
        <v>115.92597000000001</v>
      </c>
      <c r="H257" s="118">
        <v>83145.210000000006</v>
      </c>
      <c r="I257" s="262">
        <v>83.145210000000006</v>
      </c>
      <c r="J257" s="118">
        <f t="shared" si="3"/>
        <v>32780.759999999995</v>
      </c>
      <c r="K257" t="s">
        <v>1221</v>
      </c>
      <c r="L257">
        <f>VLOOKUP(D257,[52]SP_2018!$D$8:$F$285,3,FALSE)</f>
        <v>115925.97</v>
      </c>
      <c r="N257">
        <f>VLOOKUP(D257,[52]SP_2018!$D$8:$G$285,4,FALSE)</f>
        <v>115.92597000000001</v>
      </c>
    </row>
    <row r="258" spans="1:14" ht="15.75" x14ac:dyDescent="0.25">
      <c r="A258" s="51"/>
      <c r="B258" s="100" t="s">
        <v>164</v>
      </c>
      <c r="C258" s="100" t="s">
        <v>111</v>
      </c>
      <c r="D258" s="120" t="s">
        <v>1692</v>
      </c>
      <c r="E258" s="144" t="s">
        <v>1693</v>
      </c>
      <c r="F258" s="118">
        <f>VLOOKUP(D258,[51]SP_2018!$D$8:$F$285,3,FALSE)</f>
        <v>0</v>
      </c>
      <c r="G258" s="118">
        <v>0</v>
      </c>
      <c r="H258" s="118">
        <v>0</v>
      </c>
      <c r="I258" s="262">
        <v>0</v>
      </c>
      <c r="J258" s="118">
        <f t="shared" si="3"/>
        <v>0</v>
      </c>
      <c r="K258" t="s">
        <v>1221</v>
      </c>
      <c r="L258">
        <f>VLOOKUP(D258,[52]SP_2018!$D$8:$F$285,3,FALSE)</f>
        <v>0</v>
      </c>
      <c r="N258">
        <f>VLOOKUP(D258,[52]SP_2018!$D$8:$G$285,4,FALSE)</f>
        <v>0</v>
      </c>
    </row>
    <row r="259" spans="1:14" ht="15.75" x14ac:dyDescent="0.25">
      <c r="A259" s="51"/>
      <c r="B259" s="78"/>
      <c r="C259" s="78"/>
      <c r="D259" s="74" t="s">
        <v>1694</v>
      </c>
      <c r="E259" s="138" t="s">
        <v>1695</v>
      </c>
      <c r="F259" s="92">
        <f>VLOOKUP(D259,[51]SP_2018!$D$8:$F$285,3,FALSE)</f>
        <v>2792807.18</v>
      </c>
      <c r="G259" s="92">
        <v>2792.8071800000002</v>
      </c>
      <c r="H259" s="92">
        <v>2069293.1199999999</v>
      </c>
      <c r="I259" s="254">
        <v>2069.2931199999998</v>
      </c>
      <c r="J259" s="92">
        <f t="shared" si="3"/>
        <v>723514.06000000029</v>
      </c>
      <c r="K259" t="s">
        <v>1214</v>
      </c>
      <c r="L259">
        <f>VLOOKUP(D259,[52]SP_2018!$D$8:$F$285,3,FALSE)</f>
        <v>2792807.18</v>
      </c>
      <c r="N259">
        <f>VLOOKUP(D259,[52]SP_2018!$D$8:$G$285,4,FALSE)</f>
        <v>2792.8071800000002</v>
      </c>
    </row>
    <row r="260" spans="1:14" ht="15.75" x14ac:dyDescent="0.25">
      <c r="A260" s="51"/>
      <c r="B260" s="78"/>
      <c r="C260" s="78"/>
      <c r="D260" s="82" t="s">
        <v>1696</v>
      </c>
      <c r="E260" s="95" t="s">
        <v>1697</v>
      </c>
      <c r="F260" s="87">
        <f>VLOOKUP(D260,[51]SP_2018!$D$8:$F$285,3,FALSE)</f>
        <v>18709.93</v>
      </c>
      <c r="G260" s="87">
        <v>18.70993</v>
      </c>
      <c r="H260" s="87">
        <v>0</v>
      </c>
      <c r="I260" s="252">
        <v>0</v>
      </c>
      <c r="J260" s="87">
        <f t="shared" si="3"/>
        <v>18709.93</v>
      </c>
      <c r="K260" t="s">
        <v>1221</v>
      </c>
      <c r="L260">
        <f>VLOOKUP(D260,[52]SP_2018!$D$8:$F$285,3,FALSE)</f>
        <v>18709.93</v>
      </c>
      <c r="N260">
        <f>VLOOKUP(D260,[52]SP_2018!$D$8:$G$285,4,FALSE)</f>
        <v>18.70993</v>
      </c>
    </row>
    <row r="261" spans="1:14" ht="15.75" x14ac:dyDescent="0.25">
      <c r="A261" s="51"/>
      <c r="B261" s="78"/>
      <c r="C261" s="78"/>
      <c r="D261" s="82" t="s">
        <v>1698</v>
      </c>
      <c r="E261" s="95" t="s">
        <v>1699</v>
      </c>
      <c r="F261" s="87">
        <f>VLOOKUP(D261,[51]SP_2018!$D$8:$F$285,3,FALSE)</f>
        <v>0</v>
      </c>
      <c r="G261" s="87">
        <v>0</v>
      </c>
      <c r="H261" s="87">
        <v>0</v>
      </c>
      <c r="I261" s="252">
        <v>0</v>
      </c>
      <c r="J261" s="87">
        <f t="shared" si="3"/>
        <v>0</v>
      </c>
      <c r="K261" t="s">
        <v>1221</v>
      </c>
      <c r="L261">
        <f>VLOOKUP(D261,[52]SP_2018!$D$8:$F$285,3,FALSE)</f>
        <v>0</v>
      </c>
      <c r="N261">
        <f>VLOOKUP(D261,[52]SP_2018!$D$8:$G$285,4,FALSE)</f>
        <v>0</v>
      </c>
    </row>
    <row r="262" spans="1:14" ht="15.75" x14ac:dyDescent="0.25">
      <c r="A262" s="51"/>
      <c r="B262" s="78"/>
      <c r="C262" s="78"/>
      <c r="D262" s="82" t="s">
        <v>1700</v>
      </c>
      <c r="E262" s="95" t="s">
        <v>1701</v>
      </c>
      <c r="F262" s="87">
        <f>VLOOKUP(D262,[51]SP_2018!$D$8:$F$285,3,FALSE)</f>
        <v>2774097.25</v>
      </c>
      <c r="G262" s="87">
        <v>2774.0972499999998</v>
      </c>
      <c r="H262" s="87">
        <v>2069293.1199999999</v>
      </c>
      <c r="I262" s="252">
        <v>2069.2931199999998</v>
      </c>
      <c r="J262" s="87">
        <f t="shared" si="3"/>
        <v>704804.13000000012</v>
      </c>
      <c r="K262" t="s">
        <v>1221</v>
      </c>
      <c r="L262">
        <f>VLOOKUP(D262,[52]SP_2018!$D$8:$F$285,3,FALSE)</f>
        <v>2774097.25</v>
      </c>
      <c r="N262">
        <f>VLOOKUP(D262,[52]SP_2018!$D$8:$G$285,4,FALSE)</f>
        <v>2774.0972499999998</v>
      </c>
    </row>
    <row r="263" spans="1:14" ht="15.75" x14ac:dyDescent="0.25">
      <c r="A263" s="51"/>
      <c r="B263" s="100"/>
      <c r="C263" s="100"/>
      <c r="D263" s="74" t="s">
        <v>1702</v>
      </c>
      <c r="E263" s="138" t="s">
        <v>1703</v>
      </c>
      <c r="F263" s="92">
        <f>VLOOKUP(D263,[51]SP_2018!$D$8:$F$285,3,FALSE)</f>
        <v>85637872.909999996</v>
      </c>
      <c r="G263" s="92">
        <v>85637.872909999991</v>
      </c>
      <c r="H263" s="92">
        <v>70189981.430000007</v>
      </c>
      <c r="I263" s="254">
        <v>70189.98143</v>
      </c>
      <c r="J263" s="92">
        <f t="shared" si="3"/>
        <v>15447891.479999989</v>
      </c>
      <c r="K263" t="s">
        <v>1214</v>
      </c>
      <c r="L263">
        <f>VLOOKUP(D263,[52]SP_2018!$D$8:$F$285,3,FALSE)</f>
        <v>85637872.909999996</v>
      </c>
      <c r="N263">
        <f>VLOOKUP(D263,[52]SP_2018!$D$8:$G$285,4,FALSE)</f>
        <v>85637.872909999991</v>
      </c>
    </row>
    <row r="264" spans="1:14" ht="15.75" x14ac:dyDescent="0.25">
      <c r="A264" s="51"/>
      <c r="B264" s="78"/>
      <c r="C264" s="78"/>
      <c r="D264" s="82" t="s">
        <v>1704</v>
      </c>
      <c r="E264" s="139" t="s">
        <v>1705</v>
      </c>
      <c r="F264" s="87">
        <f>VLOOKUP(D264,[51]SP_2018!$D$8:$F$285,3,FALSE)</f>
        <v>37002300.670000002</v>
      </c>
      <c r="G264" s="87">
        <v>37002.300670000004</v>
      </c>
      <c r="H264" s="87">
        <v>40315105</v>
      </c>
      <c r="I264" s="252">
        <v>40315.105000000003</v>
      </c>
      <c r="J264" s="87">
        <f t="shared" ref="J264:J272" si="4">+F264-H264</f>
        <v>-3312804.3299999982</v>
      </c>
      <c r="K264" t="s">
        <v>1221</v>
      </c>
      <c r="L264">
        <f>VLOOKUP(D264,[52]SP_2018!$D$8:$F$285,3,FALSE)</f>
        <v>37002300.670000002</v>
      </c>
      <c r="N264">
        <f>VLOOKUP(D264,[52]SP_2018!$D$8:$G$285,4,FALSE)</f>
        <v>37002.300670000004</v>
      </c>
    </row>
    <row r="265" spans="1:14" ht="15.75" x14ac:dyDescent="0.25">
      <c r="A265" s="51"/>
      <c r="B265" s="78"/>
      <c r="C265" s="78"/>
      <c r="D265" s="82" t="s">
        <v>1706</v>
      </c>
      <c r="E265" s="139" t="s">
        <v>1707</v>
      </c>
      <c r="F265" s="87">
        <f>VLOOKUP(D265,[51]SP_2018!$D$8:$F$285,3,FALSE)</f>
        <v>48635572.240000002</v>
      </c>
      <c r="G265" s="87">
        <v>48635.572240000001</v>
      </c>
      <c r="H265" s="87">
        <v>29874876.43</v>
      </c>
      <c r="I265" s="252">
        <v>29874.87643</v>
      </c>
      <c r="J265" s="87">
        <f t="shared" si="4"/>
        <v>18760695.810000002</v>
      </c>
      <c r="K265" t="s">
        <v>1221</v>
      </c>
      <c r="L265">
        <f>VLOOKUP(D265,[52]SP_2018!$D$8:$F$285,3,FALSE)</f>
        <v>48635572.240000002</v>
      </c>
      <c r="N265">
        <f>VLOOKUP(D265,[52]SP_2018!$D$8:$G$285,4,FALSE)</f>
        <v>48635.572240000001</v>
      </c>
    </row>
    <row r="266" spans="1:14" ht="15.75" x14ac:dyDescent="0.25">
      <c r="A266" s="51"/>
      <c r="B266" s="100"/>
      <c r="C266" s="100"/>
      <c r="D266" s="74" t="s">
        <v>1708</v>
      </c>
      <c r="E266" s="138" t="s">
        <v>1709</v>
      </c>
      <c r="F266" s="92">
        <f>VLOOKUP(D266,[51]SP_2018!$D$8:$F$285,3,FALSE)</f>
        <v>0</v>
      </c>
      <c r="G266" s="92">
        <v>0</v>
      </c>
      <c r="H266" s="92">
        <v>0</v>
      </c>
      <c r="I266" s="254">
        <v>0</v>
      </c>
      <c r="J266" s="92">
        <f t="shared" si="4"/>
        <v>0</v>
      </c>
      <c r="K266" t="s">
        <v>1221</v>
      </c>
      <c r="L266">
        <f>VLOOKUP(D266,[52]SP_2018!$D$8:$F$285,3,FALSE)</f>
        <v>0</v>
      </c>
      <c r="N266">
        <f>VLOOKUP(D266,[52]SP_2018!$D$8:$G$285,4,FALSE)</f>
        <v>0</v>
      </c>
    </row>
    <row r="267" spans="1:14" ht="15.75" x14ac:dyDescent="0.25">
      <c r="A267" s="51"/>
      <c r="B267" s="100"/>
      <c r="C267" s="100"/>
      <c r="D267" s="74" t="s">
        <v>1710</v>
      </c>
      <c r="E267" s="138" t="s">
        <v>1711</v>
      </c>
      <c r="F267" s="92">
        <f>VLOOKUP(D267,[51]SP_2018!$D$8:$F$285,3,FALSE)</f>
        <v>11345628.810000002</v>
      </c>
      <c r="G267" s="92">
        <v>11345.628810000002</v>
      </c>
      <c r="H267" s="92">
        <v>9806526.1600000001</v>
      </c>
      <c r="I267" s="254">
        <v>9806.5261599999994</v>
      </c>
      <c r="J267" s="92">
        <f t="shared" si="4"/>
        <v>1539102.6500000022</v>
      </c>
      <c r="K267" t="s">
        <v>1221</v>
      </c>
      <c r="L267">
        <f>VLOOKUP(D267,[52]SP_2018!$D$8:$F$285,3,FALSE)</f>
        <v>11345628.810000002</v>
      </c>
      <c r="N267">
        <f>VLOOKUP(D267,[52]SP_2018!$D$8:$G$285,4,FALSE)</f>
        <v>11345.628810000002</v>
      </c>
    </row>
    <row r="268" spans="1:14" ht="15.75" x14ac:dyDescent="0.25">
      <c r="A268" s="51"/>
      <c r="B268" s="100"/>
      <c r="C268" s="100"/>
      <c r="D268" s="74" t="s">
        <v>1712</v>
      </c>
      <c r="E268" s="138" t="s">
        <v>1713</v>
      </c>
      <c r="F268" s="92">
        <f>VLOOKUP(D268,[51]SP_2018!$D$8:$F$285,3,FALSE)</f>
        <v>12237991.819999997</v>
      </c>
      <c r="G268" s="92">
        <v>12237.991819999997</v>
      </c>
      <c r="H268" s="92">
        <v>11997773.779999999</v>
      </c>
      <c r="I268" s="254">
        <v>11997.77378</v>
      </c>
      <c r="J268" s="92">
        <f t="shared" si="4"/>
        <v>240218.03999999724</v>
      </c>
      <c r="K268" t="s">
        <v>1221</v>
      </c>
      <c r="L268">
        <f>VLOOKUP(D268,[52]SP_2018!$D$8:$F$285,3,FALSE)</f>
        <v>12237991.819999997</v>
      </c>
      <c r="N268">
        <f>VLOOKUP(D268,[52]SP_2018!$D$8:$G$285,4,FALSE)</f>
        <v>12237.991819999997</v>
      </c>
    </row>
    <row r="269" spans="1:14" ht="15.75" x14ac:dyDescent="0.25">
      <c r="A269" s="51"/>
      <c r="B269" s="100"/>
      <c r="C269" s="100"/>
      <c r="D269" s="74" t="s">
        <v>1714</v>
      </c>
      <c r="E269" s="138" t="s">
        <v>1715</v>
      </c>
      <c r="F269" s="92">
        <f>VLOOKUP(D269,[51]SP_2018!$D$8:$F$285,3,FALSE)</f>
        <v>19710191.129999999</v>
      </c>
      <c r="G269" s="92">
        <v>19710.191129999999</v>
      </c>
      <c r="H269" s="92">
        <f>21943576.37+4</f>
        <v>21943580.370000001</v>
      </c>
      <c r="I269" s="254">
        <v>21943.576370000002</v>
      </c>
      <c r="J269" s="92">
        <f t="shared" si="4"/>
        <v>-2233389.2400000021</v>
      </c>
      <c r="K269" t="s">
        <v>1214</v>
      </c>
      <c r="L269">
        <f>VLOOKUP(D269,[52]SP_2018!$D$8:$F$285,3,FALSE)</f>
        <v>19710191.129999999</v>
      </c>
      <c r="N269">
        <f>VLOOKUP(D269,[52]SP_2018!$D$8:$G$285,4,FALSE)</f>
        <v>19710.191129999999</v>
      </c>
    </row>
    <row r="270" spans="1:14" ht="15.75" x14ac:dyDescent="0.25">
      <c r="A270" s="51"/>
      <c r="B270" s="100"/>
      <c r="C270" s="100"/>
      <c r="D270" s="82" t="s">
        <v>1716</v>
      </c>
      <c r="E270" s="139" t="s">
        <v>1717</v>
      </c>
      <c r="F270" s="87">
        <f>VLOOKUP(D270,[51]SP_2018!$D$8:$F$285,3,FALSE)</f>
        <v>0</v>
      </c>
      <c r="G270" s="87">
        <v>0</v>
      </c>
      <c r="H270" s="87">
        <v>0</v>
      </c>
      <c r="I270" s="252">
        <v>0</v>
      </c>
      <c r="J270" s="87">
        <f t="shared" si="4"/>
        <v>0</v>
      </c>
      <c r="K270" t="s">
        <v>1221</v>
      </c>
      <c r="L270">
        <f>VLOOKUP(D270,[52]SP_2018!$D$8:$F$285,3,FALSE)</f>
        <v>0</v>
      </c>
      <c r="N270">
        <f>VLOOKUP(D270,[52]SP_2018!$D$8:$G$285,4,FALSE)</f>
        <v>0</v>
      </c>
    </row>
    <row r="271" spans="1:14" ht="15.75" x14ac:dyDescent="0.25">
      <c r="A271" s="51"/>
      <c r="B271" s="78"/>
      <c r="C271" s="78"/>
      <c r="D271" s="82" t="s">
        <v>1718</v>
      </c>
      <c r="E271" s="139" t="s">
        <v>1719</v>
      </c>
      <c r="F271" s="87">
        <f>VLOOKUP(D271,[51]SP_2018!$D$8:$F$285,3,FALSE)</f>
        <v>13984401.379999999</v>
      </c>
      <c r="G271" s="87">
        <v>13984.401379999999</v>
      </c>
      <c r="H271" s="87">
        <v>12241713.170000002</v>
      </c>
      <c r="I271" s="252">
        <v>12241.713170000001</v>
      </c>
      <c r="J271" s="87">
        <f t="shared" si="4"/>
        <v>1742688.2099999972</v>
      </c>
      <c r="K271" t="s">
        <v>1221</v>
      </c>
      <c r="L271">
        <f>VLOOKUP(D271,[52]SP_2018!$D$8:$F$285,3,FALSE)</f>
        <v>13984401.379999999</v>
      </c>
      <c r="N271">
        <f>VLOOKUP(D271,[52]SP_2018!$D$8:$G$285,4,FALSE)</f>
        <v>13984.401379999999</v>
      </c>
    </row>
    <row r="272" spans="1:14" ht="15.75" x14ac:dyDescent="0.25">
      <c r="A272" s="51"/>
      <c r="B272" s="78"/>
      <c r="C272" s="78"/>
      <c r="D272" s="82" t="s">
        <v>1720</v>
      </c>
      <c r="E272" s="139" t="s">
        <v>1721</v>
      </c>
      <c r="F272" s="87">
        <f>VLOOKUP(D272,[51]SP_2018!$D$8:$F$285,3,FALSE)</f>
        <v>0</v>
      </c>
      <c r="G272" s="87">
        <v>0</v>
      </c>
      <c r="H272" s="87">
        <v>0</v>
      </c>
      <c r="I272" s="252">
        <v>0</v>
      </c>
      <c r="J272" s="87">
        <f t="shared" si="4"/>
        <v>0</v>
      </c>
      <c r="K272" t="s">
        <v>1221</v>
      </c>
      <c r="L272">
        <f>VLOOKUP(D272,[52]SP_2018!$D$8:$F$285,3,FALSE)</f>
        <v>0</v>
      </c>
      <c r="N272">
        <f>VLOOKUP(D272,[52]SP_2018!$D$8:$G$285,4,FALSE)</f>
        <v>0</v>
      </c>
    </row>
    <row r="273" spans="1:14" ht="15.75" x14ac:dyDescent="0.25">
      <c r="A273" s="51"/>
      <c r="B273" s="78"/>
      <c r="C273" s="78"/>
      <c r="D273" s="82" t="s">
        <v>1722</v>
      </c>
      <c r="E273" s="139" t="s">
        <v>1723</v>
      </c>
      <c r="F273" s="87">
        <f>VLOOKUP(D273,[51]SP_2018!$D$8:$F$285,3,FALSE)</f>
        <v>5725789.7499999991</v>
      </c>
      <c r="G273" s="87">
        <v>5725.789749999999</v>
      </c>
      <c r="H273" s="87">
        <f>9701863.2+4</f>
        <v>9701867.1999999993</v>
      </c>
      <c r="I273" s="252">
        <v>9701.8631999999998</v>
      </c>
      <c r="J273" s="87">
        <f>+F273-H273</f>
        <v>-3976077.45</v>
      </c>
      <c r="K273" t="s">
        <v>1221</v>
      </c>
      <c r="L273">
        <f>VLOOKUP(D273,[52]SP_2018!$D$8:$F$285,3,FALSE)</f>
        <v>5725789.7499999991</v>
      </c>
      <c r="N273">
        <f>VLOOKUP(D273,[52]SP_2018!$D$8:$G$285,4,FALSE)</f>
        <v>5725.789749999999</v>
      </c>
    </row>
    <row r="274" spans="1:14" ht="15.75" x14ac:dyDescent="0.25">
      <c r="A274" s="51"/>
      <c r="B274" s="78"/>
      <c r="C274" s="78"/>
      <c r="D274" s="74" t="s">
        <v>1724</v>
      </c>
      <c r="E274" s="136" t="s">
        <v>1725</v>
      </c>
      <c r="F274" s="137">
        <f>VLOOKUP(D274,[51]SP_2018!$D$8:$F$285,3,FALSE)</f>
        <v>1100.05</v>
      </c>
      <c r="G274" s="137">
        <v>1.10005</v>
      </c>
      <c r="H274" s="137">
        <v>25450.19</v>
      </c>
      <c r="I274" s="267">
        <v>25.450189999999999</v>
      </c>
      <c r="J274" s="137">
        <f t="shared" ref="J274:J285" si="5">+F274-H274</f>
        <v>-24350.14</v>
      </c>
      <c r="K274" t="s">
        <v>1214</v>
      </c>
      <c r="L274">
        <f>VLOOKUP(D274,[52]SP_2018!$D$8:$F$285,3,FALSE)</f>
        <v>1100.05</v>
      </c>
      <c r="N274">
        <f>VLOOKUP(D274,[52]SP_2018!$D$8:$G$285,4,FALSE)</f>
        <v>1.10005</v>
      </c>
    </row>
    <row r="275" spans="1:14" ht="15.75" x14ac:dyDescent="0.25">
      <c r="A275" s="51"/>
      <c r="B275" s="78"/>
      <c r="C275" s="78"/>
      <c r="D275" s="74" t="s">
        <v>1726</v>
      </c>
      <c r="E275" s="91" t="s">
        <v>1727</v>
      </c>
      <c r="F275" s="92">
        <f>VLOOKUP(D275,[51]SP_2018!$D$8:$F$285,3,FALSE)</f>
        <v>160.05000000000001</v>
      </c>
      <c r="G275" s="92">
        <v>0.16005</v>
      </c>
      <c r="H275" s="92">
        <v>0</v>
      </c>
      <c r="I275" s="254">
        <v>0</v>
      </c>
      <c r="J275" s="92">
        <f t="shared" si="5"/>
        <v>160.05000000000001</v>
      </c>
      <c r="K275" t="s">
        <v>1214</v>
      </c>
      <c r="L275">
        <f>VLOOKUP(D275,[52]SP_2018!$D$8:$F$285,3,FALSE)</f>
        <v>160.05000000000001</v>
      </c>
      <c r="N275">
        <f>VLOOKUP(D275,[52]SP_2018!$D$8:$G$285,4,FALSE)</f>
        <v>0.16005</v>
      </c>
    </row>
    <row r="276" spans="1:14" ht="15.75" x14ac:dyDescent="0.25">
      <c r="A276" s="51"/>
      <c r="B276" s="78"/>
      <c r="C276" s="78"/>
      <c r="D276" s="82" t="s">
        <v>1728</v>
      </c>
      <c r="E276" s="117" t="s">
        <v>1729</v>
      </c>
      <c r="F276" s="87">
        <f>VLOOKUP(D276,[51]SP_2018!$D$8:$F$285,3,FALSE)</f>
        <v>160.05000000000001</v>
      </c>
      <c r="G276" s="87">
        <v>0.16005</v>
      </c>
      <c r="H276" s="87">
        <v>0</v>
      </c>
      <c r="I276" s="252">
        <v>0</v>
      </c>
      <c r="J276" s="87">
        <f t="shared" si="5"/>
        <v>160.05000000000001</v>
      </c>
      <c r="K276" t="s">
        <v>1221</v>
      </c>
      <c r="L276">
        <f>VLOOKUP(D276,[52]SP_2018!$D$8:$F$285,3,FALSE)</f>
        <v>160.05000000000001</v>
      </c>
      <c r="N276">
        <f>VLOOKUP(D276,[52]SP_2018!$D$8:$G$285,4,FALSE)</f>
        <v>0.16005</v>
      </c>
    </row>
    <row r="277" spans="1:14" ht="15.75" x14ac:dyDescent="0.25">
      <c r="A277" s="51"/>
      <c r="B277" s="100" t="s">
        <v>164</v>
      </c>
      <c r="C277" s="100" t="s">
        <v>111</v>
      </c>
      <c r="D277" s="120" t="s">
        <v>1730</v>
      </c>
      <c r="E277" s="121" t="s">
        <v>1731</v>
      </c>
      <c r="F277" s="87">
        <f>VLOOKUP(D277,[51]SP_2018!$D$8:$F$285,3,FALSE)</f>
        <v>0</v>
      </c>
      <c r="G277" s="87">
        <v>0</v>
      </c>
      <c r="H277" s="87">
        <v>0</v>
      </c>
      <c r="I277" s="252">
        <v>0</v>
      </c>
      <c r="J277" s="87">
        <f t="shared" si="5"/>
        <v>0</v>
      </c>
      <c r="K277" t="s">
        <v>1221</v>
      </c>
      <c r="L277">
        <f>VLOOKUP(D277,[52]SP_2018!$D$8:$F$285,3,FALSE)</f>
        <v>0</v>
      </c>
      <c r="N277">
        <f>VLOOKUP(D277,[52]SP_2018!$D$8:$G$285,4,FALSE)</f>
        <v>0</v>
      </c>
    </row>
    <row r="278" spans="1:14" ht="15.75" x14ac:dyDescent="0.25">
      <c r="A278" s="51"/>
      <c r="B278" s="78"/>
      <c r="C278" s="78"/>
      <c r="D278" s="74" t="s">
        <v>1732</v>
      </c>
      <c r="E278" s="91" t="s">
        <v>1733</v>
      </c>
      <c r="F278" s="92">
        <f>VLOOKUP(D278,[51]SP_2018!$D$8:$F$285,3,FALSE)</f>
        <v>940</v>
      </c>
      <c r="G278" s="92">
        <v>0.94</v>
      </c>
      <c r="H278" s="92">
        <v>25450.19</v>
      </c>
      <c r="I278" s="254">
        <v>25.450189999999999</v>
      </c>
      <c r="J278" s="92">
        <f t="shared" si="5"/>
        <v>-24510.19</v>
      </c>
      <c r="K278" t="s">
        <v>1214</v>
      </c>
      <c r="L278">
        <f>VLOOKUP(D278,[52]SP_2018!$D$8:$F$285,3,FALSE)</f>
        <v>940</v>
      </c>
      <c r="N278">
        <f>VLOOKUP(D278,[52]SP_2018!$D$8:$G$285,4,FALSE)</f>
        <v>0.94</v>
      </c>
    </row>
    <row r="279" spans="1:14" ht="15.75" x14ac:dyDescent="0.25">
      <c r="A279" s="51"/>
      <c r="B279" s="78"/>
      <c r="C279" s="78"/>
      <c r="D279" s="82" t="s">
        <v>1734</v>
      </c>
      <c r="E279" s="117" t="s">
        <v>1735</v>
      </c>
      <c r="F279" s="145">
        <f>VLOOKUP(D279,[51]SP_2018!$D$8:$F$285,3,FALSE)</f>
        <v>940</v>
      </c>
      <c r="G279" s="145">
        <v>0.94</v>
      </c>
      <c r="H279" s="145">
        <v>25450.19</v>
      </c>
      <c r="I279" s="269">
        <v>25.450189999999999</v>
      </c>
      <c r="J279" s="145">
        <f t="shared" si="5"/>
        <v>-24510.19</v>
      </c>
      <c r="K279" t="s">
        <v>1221</v>
      </c>
      <c r="L279">
        <f>VLOOKUP(D279,[52]SP_2018!$D$8:$F$285,3,FALSE)</f>
        <v>940</v>
      </c>
      <c r="N279">
        <f>VLOOKUP(D279,[52]SP_2018!$D$8:$G$285,4,FALSE)</f>
        <v>0.94</v>
      </c>
    </row>
    <row r="280" spans="1:14" ht="15.75" x14ac:dyDescent="0.25">
      <c r="A280" s="51"/>
      <c r="B280" s="78" t="s">
        <v>164</v>
      </c>
      <c r="C280" s="78" t="s">
        <v>111</v>
      </c>
      <c r="D280" s="120" t="s">
        <v>1736</v>
      </c>
      <c r="E280" s="121" t="s">
        <v>1737</v>
      </c>
      <c r="F280" s="87">
        <f>VLOOKUP(D280,[51]SP_2018!$D$8:$F$285,3,FALSE)</f>
        <v>0</v>
      </c>
      <c r="G280" s="87">
        <v>0</v>
      </c>
      <c r="H280" s="87">
        <v>0</v>
      </c>
      <c r="I280" s="252">
        <v>0</v>
      </c>
      <c r="J280" s="87">
        <f t="shared" si="5"/>
        <v>0</v>
      </c>
      <c r="K280" t="s">
        <v>1221</v>
      </c>
      <c r="L280">
        <f>VLOOKUP(D280,[52]SP_2018!$D$8:$F$285,3,FALSE)</f>
        <v>0</v>
      </c>
      <c r="N280">
        <f>VLOOKUP(D280,[52]SP_2018!$D$8:$G$285,4,FALSE)</f>
        <v>0</v>
      </c>
    </row>
    <row r="281" spans="1:14" ht="15.75" x14ac:dyDescent="0.25">
      <c r="A281" s="51"/>
      <c r="B281" s="78"/>
      <c r="C281" s="78"/>
      <c r="D281" s="74" t="s">
        <v>1738</v>
      </c>
      <c r="E281" s="136" t="s">
        <v>1739</v>
      </c>
      <c r="F281" s="137">
        <f>VLOOKUP(D281,[51]SP_2018!$D$8:$F$285,3,FALSE)</f>
        <v>0</v>
      </c>
      <c r="G281" s="137">
        <v>0</v>
      </c>
      <c r="H281" s="137">
        <v>0</v>
      </c>
      <c r="I281" s="267">
        <v>0</v>
      </c>
      <c r="J281" s="137">
        <f t="shared" si="5"/>
        <v>0</v>
      </c>
      <c r="K281" t="s">
        <v>1214</v>
      </c>
      <c r="L281">
        <f>VLOOKUP(D281,[52]SP_2018!$D$8:$F$285,3,FALSE)</f>
        <v>0</v>
      </c>
      <c r="N281">
        <f>VLOOKUP(D281,[52]SP_2018!$D$8:$G$285,4,FALSE)</f>
        <v>0</v>
      </c>
    </row>
    <row r="282" spans="1:14" ht="15.75" x14ac:dyDescent="0.25">
      <c r="A282" s="51"/>
      <c r="B282" s="78"/>
      <c r="C282" s="78"/>
      <c r="D282" s="74" t="s">
        <v>1740</v>
      </c>
      <c r="E282" s="146" t="s">
        <v>1741</v>
      </c>
      <c r="F282" s="124">
        <f>VLOOKUP(D282,[51]SP_2018!$D$8:$F$285,3,FALSE)</f>
        <v>0</v>
      </c>
      <c r="G282" s="124">
        <v>0</v>
      </c>
      <c r="H282" s="124">
        <v>0</v>
      </c>
      <c r="I282" s="263">
        <v>0</v>
      </c>
      <c r="J282" s="124">
        <f t="shared" si="5"/>
        <v>0</v>
      </c>
      <c r="K282" t="s">
        <v>1221</v>
      </c>
      <c r="L282">
        <f>VLOOKUP(D282,[52]SP_2018!$D$8:$F$285,3,FALSE)</f>
        <v>0</v>
      </c>
      <c r="N282">
        <f>VLOOKUP(D282,[52]SP_2018!$D$8:$G$285,4,FALSE)</f>
        <v>0</v>
      </c>
    </row>
    <row r="283" spans="1:14" ht="15.75" x14ac:dyDescent="0.25">
      <c r="A283" s="51"/>
      <c r="B283" s="78"/>
      <c r="C283" s="78"/>
      <c r="D283" s="74" t="s">
        <v>1742</v>
      </c>
      <c r="E283" s="146" t="s">
        <v>1743</v>
      </c>
      <c r="F283" s="124">
        <f>VLOOKUP(D283,[51]SP_2018!$D$8:$F$285,3,FALSE)</f>
        <v>0</v>
      </c>
      <c r="G283" s="124">
        <v>0</v>
      </c>
      <c r="H283" s="124">
        <v>0</v>
      </c>
      <c r="I283" s="263">
        <v>0</v>
      </c>
      <c r="J283" s="124">
        <f t="shared" si="5"/>
        <v>0</v>
      </c>
      <c r="K283" t="s">
        <v>1221</v>
      </c>
      <c r="L283">
        <f>VLOOKUP(D283,[52]SP_2018!$D$8:$F$285,3,FALSE)</f>
        <v>0</v>
      </c>
      <c r="N283">
        <f>VLOOKUP(D283,[52]SP_2018!$D$8:$G$285,4,FALSE)</f>
        <v>0</v>
      </c>
    </row>
    <row r="284" spans="1:14" ht="15.75" x14ac:dyDescent="0.25">
      <c r="A284" s="51"/>
      <c r="B284" s="78"/>
      <c r="C284" s="78"/>
      <c r="D284" s="74" t="s">
        <v>1744</v>
      </c>
      <c r="E284" s="146" t="s">
        <v>1745</v>
      </c>
      <c r="F284" s="124">
        <f>VLOOKUP(D284,[51]SP_2018!$D$8:$F$285,3,FALSE)</f>
        <v>0</v>
      </c>
      <c r="G284" s="124">
        <v>0</v>
      </c>
      <c r="H284" s="124">
        <v>0</v>
      </c>
      <c r="I284" s="263">
        <v>0</v>
      </c>
      <c r="J284" s="124">
        <f t="shared" si="5"/>
        <v>0</v>
      </c>
      <c r="K284" t="s">
        <v>1221</v>
      </c>
      <c r="L284">
        <f>VLOOKUP(D284,[52]SP_2018!$D$8:$F$285,3,FALSE)</f>
        <v>0</v>
      </c>
      <c r="N284">
        <f>VLOOKUP(D284,[52]SP_2018!$D$8:$G$285,4,FALSE)</f>
        <v>0</v>
      </c>
    </row>
    <row r="285" spans="1:14" ht="15.75" x14ac:dyDescent="0.25">
      <c r="A285" s="51"/>
      <c r="B285" s="78"/>
      <c r="C285" s="78"/>
      <c r="D285" s="74" t="s">
        <v>1746</v>
      </c>
      <c r="E285" s="146" t="s">
        <v>1747</v>
      </c>
      <c r="F285" s="124">
        <f>VLOOKUP(D285,[51]SP_2018!$D$8:$F$285,3,FALSE)</f>
        <v>0</v>
      </c>
      <c r="G285" s="124">
        <v>0</v>
      </c>
      <c r="H285" s="124">
        <v>0</v>
      </c>
      <c r="I285" s="263">
        <v>0</v>
      </c>
      <c r="J285" s="124">
        <f t="shared" si="5"/>
        <v>0</v>
      </c>
      <c r="K285" t="s">
        <v>1221</v>
      </c>
      <c r="L285">
        <f>VLOOKUP(D285,[52]SP_2018!$D$8:$F$285,3,FALSE)</f>
        <v>0</v>
      </c>
      <c r="N285">
        <f>VLOOKUP(D285,[52]SP_2018!$D$8:$G$285,4,FALSE)</f>
        <v>0</v>
      </c>
    </row>
  </sheetData>
  <autoFilter ref="A6:J285"/>
  <mergeCells count="4">
    <mergeCell ref="F6:F7"/>
    <mergeCell ref="G6:G7"/>
    <mergeCell ref="I6:I7"/>
    <mergeCell ref="H6:H7"/>
  </mergeCells>
  <conditionalFormatting sqref="E8 E260:E273 E230:E233 E204:E226 E235:E258 E275:E280 E10:E103 E184:E186 E188:E202 E106:E182 E282:E285">
    <cfRule type="expression" dxfId="28" priority="29" stopIfTrue="1">
      <formula>ISNA(#REF!)=TRUE</formula>
    </cfRule>
  </conditionalFormatting>
  <conditionalFormatting sqref="E104">
    <cfRule type="expression" dxfId="27" priority="28" stopIfTrue="1">
      <formula>ISNA(#REF!)=TRUE</formula>
    </cfRule>
  </conditionalFormatting>
  <conditionalFormatting sqref="E105">
    <cfRule type="expression" dxfId="26" priority="27" stopIfTrue="1">
      <formula>ISNA(#REF!)=TRUE</formula>
    </cfRule>
  </conditionalFormatting>
  <conditionalFormatting sqref="E227">
    <cfRule type="expression" dxfId="25" priority="26" stopIfTrue="1">
      <formula>ISNA(#REF!)=TRUE</formula>
    </cfRule>
  </conditionalFormatting>
  <conditionalFormatting sqref="E228:E229">
    <cfRule type="expression" dxfId="24" priority="25" stopIfTrue="1">
      <formula>ISNA(#REF!)=TRUE</formula>
    </cfRule>
  </conditionalFormatting>
  <conditionalFormatting sqref="E259">
    <cfRule type="expression" dxfId="23" priority="24" stopIfTrue="1">
      <formula>ISNA(#REF!)=TRUE</formula>
    </cfRule>
  </conditionalFormatting>
  <conditionalFormatting sqref="E203 B6:C6 E9 E281 E183 E187 E234 E23:E30 E274">
    <cfRule type="expression" dxfId="22" priority="23" stopIfTrue="1">
      <formula>ISNA(#REF!)=TRUE</formula>
    </cfRule>
  </conditionalFormatting>
  <conditionalFormatting sqref="F8:G8">
    <cfRule type="expression" dxfId="21" priority="22" stopIfTrue="1">
      <formula>ISNA(#REF!)=TRUE</formula>
    </cfRule>
  </conditionalFormatting>
  <conditionalFormatting sqref="F105:H105">
    <cfRule type="expression" dxfId="20" priority="21" stopIfTrue="1">
      <formula>ISNA(#REF!)=TRUE</formula>
    </cfRule>
  </conditionalFormatting>
  <conditionalFormatting sqref="F227:H227">
    <cfRule type="expression" dxfId="19" priority="20" stopIfTrue="1">
      <formula>ISNA(#REF!)=TRUE</formula>
    </cfRule>
  </conditionalFormatting>
  <conditionalFormatting sqref="F228:H229">
    <cfRule type="expression" dxfId="18" priority="19" stopIfTrue="1">
      <formula>ISNA(#REF!)=TRUE</formula>
    </cfRule>
  </conditionalFormatting>
  <conditionalFormatting sqref="F203:H203">
    <cfRule type="expression" dxfId="17" priority="18" stopIfTrue="1">
      <formula>ISNA(#REF!)=TRUE</formula>
    </cfRule>
  </conditionalFormatting>
  <conditionalFormatting sqref="F9:H85 F8:G8 F87:H166 F86:G86 F168:H285 F167:G167">
    <cfRule type="expression" dxfId="16" priority="17" stopIfTrue="1">
      <formula>ISNA(#REF!)=TRUE</formula>
    </cfRule>
  </conditionalFormatting>
  <conditionalFormatting sqref="J8">
    <cfRule type="expression" dxfId="15" priority="16" stopIfTrue="1">
      <formula>ISNA(#REF!)=TRUE</formula>
    </cfRule>
  </conditionalFormatting>
  <conditionalFormatting sqref="J105">
    <cfRule type="expression" dxfId="14" priority="15" stopIfTrue="1">
      <formula>ISNA(#REF!)=TRUE</formula>
    </cfRule>
  </conditionalFormatting>
  <conditionalFormatting sqref="J227">
    <cfRule type="expression" dxfId="13" priority="14" stopIfTrue="1">
      <formula>ISNA(#REF!)=TRUE</formula>
    </cfRule>
  </conditionalFormatting>
  <conditionalFormatting sqref="J228:J229">
    <cfRule type="expression" dxfId="12" priority="13" stopIfTrue="1">
      <formula>ISNA(#REF!)=TRUE</formula>
    </cfRule>
  </conditionalFormatting>
  <conditionalFormatting sqref="J203">
    <cfRule type="expression" dxfId="11" priority="12" stopIfTrue="1">
      <formula>ISNA(#REF!)=TRUE</formula>
    </cfRule>
  </conditionalFormatting>
  <conditionalFormatting sqref="J8:J285">
    <cfRule type="expression" dxfId="10" priority="11" stopIfTrue="1">
      <formula>ISNA(#REF!)=TRUE</formula>
    </cfRule>
  </conditionalFormatting>
  <conditionalFormatting sqref="I8:I285">
    <cfRule type="expression" dxfId="9" priority="5" stopIfTrue="1">
      <formula>ISNA(#REF!)=TRUE</formula>
    </cfRule>
  </conditionalFormatting>
  <conditionalFormatting sqref="I8">
    <cfRule type="expression" dxfId="8" priority="10" stopIfTrue="1">
      <formula>ISNA(#REF!)=TRUE</formula>
    </cfRule>
  </conditionalFormatting>
  <conditionalFormatting sqref="I105">
    <cfRule type="expression" dxfId="7" priority="9" stopIfTrue="1">
      <formula>ISNA(#REF!)=TRUE</formula>
    </cfRule>
  </conditionalFormatting>
  <conditionalFormatting sqref="I227">
    <cfRule type="expression" dxfId="6" priority="8" stopIfTrue="1">
      <formula>ISNA(#REF!)=TRUE</formula>
    </cfRule>
  </conditionalFormatting>
  <conditionalFormatting sqref="I228:I229">
    <cfRule type="expression" dxfId="5" priority="7" stopIfTrue="1">
      <formula>ISNA(#REF!)=TRUE</formula>
    </cfRule>
  </conditionalFormatting>
  <conditionalFormatting sqref="I203">
    <cfRule type="expression" dxfId="4" priority="6" stopIfTrue="1">
      <formula>ISNA(#REF!)=TRUE</formula>
    </cfRule>
  </conditionalFormatting>
  <conditionalFormatting sqref="H8">
    <cfRule type="expression" dxfId="3" priority="3" stopIfTrue="1">
      <formula>ISNA(#REF!)=TRUE</formula>
    </cfRule>
  </conditionalFormatting>
  <conditionalFormatting sqref="H8">
    <cfRule type="expression" dxfId="2" priority="4" stopIfTrue="1">
      <formula>ISNA(#REF!)=TRUE</formula>
    </cfRule>
  </conditionalFormatting>
  <conditionalFormatting sqref="H86">
    <cfRule type="expression" dxfId="1" priority="2" stopIfTrue="1">
      <formula>ISNA(#REF!)=TRUE</formula>
    </cfRule>
  </conditionalFormatting>
  <conditionalFormatting sqref="H167">
    <cfRule type="expression" dxfId="0" priority="1" stopIfTrue="1">
      <formula>ISNA(#REF!)=TRUE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7</vt:i4>
      </vt:variant>
    </vt:vector>
  </HeadingPairs>
  <TitlesOfParts>
    <vt:vector size="18" baseType="lpstr">
      <vt:lpstr>Rendiconto Finanziario</vt:lpstr>
      <vt:lpstr>CE 2021</vt:lpstr>
      <vt:lpstr>CE CONSUNTIVO 2019-21</vt:lpstr>
      <vt:lpstr>ModelloSP</vt:lpstr>
      <vt:lpstr> SP 2019_2018_ASL BT</vt:lpstr>
      <vt:lpstr>Foglio1</vt:lpstr>
      <vt:lpstr>Allineamento cespiti</vt:lpstr>
      <vt:lpstr>CE 2018</vt:lpstr>
      <vt:lpstr>SP_2018</vt:lpstr>
      <vt:lpstr>Bive 2018</vt:lpstr>
      <vt:lpstr>Mov.fondi</vt:lpstr>
      <vt:lpstr>' SP 2019_2018_ASL BT'!Area_stampa</vt:lpstr>
      <vt:lpstr>'CE 2021'!Area_stampa</vt:lpstr>
      <vt:lpstr>ModelloSP!Area_stampa</vt:lpstr>
      <vt:lpstr>'Rendiconto Finanziario'!Area_stampa</vt:lpstr>
      <vt:lpstr>' SP 2019_2018_ASL BT'!Titoli_stampa</vt:lpstr>
      <vt:lpstr>'CE 2021'!Titoli_stampa</vt:lpstr>
      <vt:lpstr>ModelloSP!Titoli_stampa</vt:lpstr>
    </vt:vector>
  </TitlesOfParts>
  <Company>BDO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Pascali Sara</dc:creator>
  <cp:lastModifiedBy>Utente</cp:lastModifiedBy>
  <cp:lastPrinted>2020-12-30T11:23:44Z</cp:lastPrinted>
  <dcterms:created xsi:type="dcterms:W3CDTF">2014-06-09T08:23:00Z</dcterms:created>
  <dcterms:modified xsi:type="dcterms:W3CDTF">2020-12-30T11:24:42Z</dcterms:modified>
</cp:coreProperties>
</file>